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Office\СНТ Прибор\"/>
    </mc:Choice>
  </mc:AlternateContent>
  <xr:revisionPtr revIDLastSave="0" documentId="13_ncr:1_{992B69E6-07D8-47B9-87FD-1A07982936E1}" xr6:coauthVersionLast="47" xr6:coauthVersionMax="47" xr10:uidLastSave="{00000000-0000-0000-0000-000000000000}"/>
  <bookViews>
    <workbookView xWindow="-110" yWindow="-110" windowWidth="19420" windowHeight="11020" activeTab="2" xr2:uid="{00000000-000D-0000-FFFF-FFFF00000000}"/>
  </bookViews>
  <sheets>
    <sheet name="Исполнение ЦВ 17-21гг" sheetId="20" r:id="rId1"/>
    <sheet name="Исполнение Сметы 20-21гг" sheetId="21" r:id="rId2"/>
    <sheet name="Предложение ЦВ и Сметы 21-22гг" sheetId="16" r:id="rId3"/>
  </sheets>
  <calcPr calcId="181029"/>
</workbook>
</file>

<file path=xl/calcChain.xml><?xml version="1.0" encoding="utf-8"?>
<calcChain xmlns="http://schemas.openxmlformats.org/spreadsheetml/2006/main">
  <c r="C19" i="21" l="1"/>
  <c r="C18" i="21"/>
  <c r="C16" i="21"/>
  <c r="C14" i="21"/>
  <c r="C13" i="21"/>
  <c r="C12" i="21"/>
  <c r="C11" i="21"/>
  <c r="C9" i="21"/>
  <c r="C8" i="21"/>
  <c r="C2" i="21" s="1"/>
  <c r="C5" i="20"/>
  <c r="C17" i="16" l="1"/>
  <c r="C26" i="16"/>
  <c r="C21" i="16"/>
  <c r="C52" i="16"/>
  <c r="C53" i="16" s="1"/>
  <c r="C58" i="16"/>
  <c r="C59" i="16" s="1"/>
  <c r="C43" i="16"/>
  <c r="C44" i="16" s="1"/>
  <c r="C66" i="16" l="1"/>
  <c r="C10" i="16"/>
  <c r="C13" i="16" l="1"/>
  <c r="C6" i="16" s="1"/>
  <c r="C33" i="16" s="1"/>
  <c r="C34" i="16" l="1"/>
  <c r="C35" i="16" s="1"/>
</calcChain>
</file>

<file path=xl/sharedStrings.xml><?xml version="1.0" encoding="utf-8"?>
<sst xmlns="http://schemas.openxmlformats.org/spreadsheetml/2006/main" count="93" uniqueCount="63">
  <si>
    <t>поз.</t>
  </si>
  <si>
    <t>Сумма,руб.</t>
  </si>
  <si>
    <t xml:space="preserve">ФОТ и налоги с ФОТ в т.ч: </t>
  </si>
  <si>
    <t>з/п председателя правления</t>
  </si>
  <si>
    <t>з/пбухгалтера</t>
  </si>
  <si>
    <t>з/п энергетика</t>
  </si>
  <si>
    <t>з/п сторожа</t>
  </si>
  <si>
    <t>з/п сборщики</t>
  </si>
  <si>
    <t>Соц.платежи (ОПС-22%+ОСС-2,9%+ОМС-5,1%+НсиПз-0,2%)</t>
  </si>
  <si>
    <t>Оплата потерь э/э  в электросети СНТ и расходов э/э на общественные нужды На основании расходов 2018-2019г.</t>
  </si>
  <si>
    <t>ТО дорог в т.ч.</t>
  </si>
  <si>
    <r>
      <t xml:space="preserve">ТО электросетей </t>
    </r>
    <r>
      <rPr>
        <sz val="11"/>
        <color theme="1"/>
        <rFont val="Calibri"/>
        <family val="2"/>
        <charset val="204"/>
        <scheme val="minor"/>
      </rPr>
      <t>Ремонт или замены оборудования, включая стоимость запчастей и материалов.На основании расходов сметы 18-19г.</t>
    </r>
  </si>
  <si>
    <t>операционные расходы в т.ч.</t>
  </si>
  <si>
    <t>тех. обслуживание ПО (ИТС 1С) данные сайта 1С при непрерывном обсл.12 мес.</t>
  </si>
  <si>
    <t>Программа Астрал отчетность данные офиц.сайта</t>
  </si>
  <si>
    <t>Канц.принадлежности,проезд,почтовые расходы</t>
  </si>
  <si>
    <t>Земельный налог КС=33664512 руб; ставка налога 0,3%за год</t>
  </si>
  <si>
    <t>Судебные издержки(взыскание долгов 15%-20% от суммы долга)</t>
  </si>
  <si>
    <t>Финансово-экономическое обоснование  размера взносов на                2 полугодие 2021 - 1 полугодие 2022гг. СНТ "ПРИБОР"</t>
  </si>
  <si>
    <t>Банковское обслуживание  На основании фактических  расходов  2 пол 20-пер пол 21г.</t>
  </si>
  <si>
    <t>з/п сантехника</t>
  </si>
  <si>
    <t>выравнивание полотна, очистка полотна от снега На основании расходов смет18-19 и 19-20г. и с учётом годовой инфляции 10%</t>
  </si>
  <si>
    <r>
      <t>ТО земель общего пользования</t>
    </r>
    <r>
      <rPr>
        <sz val="11"/>
        <color theme="1"/>
        <rFont val="Calibri"/>
        <family val="2"/>
        <charset val="204"/>
        <scheme val="minor"/>
      </rPr>
      <t>Благоустройством ЗОП(покос травы, сбор мусора, сжигание веток, обрезка и повалка деревьев, чистка реки,система дренажа ит.д..На основании расходов сметы 20-21г.</t>
    </r>
  </si>
  <si>
    <t>Резерв по  чрезвычайным ситуациям (авария срочный ремонт)всех систем</t>
  </si>
  <si>
    <r>
      <t xml:space="preserve">ТО Дренажной системы                                                                                       </t>
    </r>
    <r>
      <rPr>
        <sz val="11"/>
        <color theme="1"/>
        <rFont val="Calibri"/>
        <family val="2"/>
        <charset val="204"/>
        <scheme val="minor"/>
      </rPr>
      <t>Прочистка 15 дренажных труб под дорогой</t>
    </r>
  </si>
  <si>
    <t>вывоз мусора 60конт по 6525руб.за контейнер + 10контх10400 строит.</t>
  </si>
  <si>
    <t>ТО инфраструктуры общего пользования в т.ч.</t>
  </si>
  <si>
    <t>Система оповещения (микрофон+колокольчики+усилитель +провод+работа по установке</t>
  </si>
  <si>
    <r>
      <t>К</t>
    </r>
    <r>
      <rPr>
        <sz val="11"/>
        <color theme="1"/>
        <rFont val="Calibri"/>
        <family val="2"/>
        <charset val="204"/>
        <scheme val="minor"/>
      </rPr>
      <t>осметический ремонт (потолок и пол) сторожки</t>
    </r>
  </si>
  <si>
    <t>Лицензия (пакет документов на скважину)</t>
  </si>
  <si>
    <t>Организация  Места для сжигания</t>
  </si>
  <si>
    <t>Освещение санитарной зоны</t>
  </si>
  <si>
    <t>Апрейд бухгалтерской програмы 1С на 1С Бухгалтерия СНТ</t>
  </si>
  <si>
    <t>Текущие расходы:Членские взносы</t>
  </si>
  <si>
    <t>Целевые взносы: На мероприятия по пожарной безопасности</t>
  </si>
  <si>
    <t>Целевые взносы: На лицензирование скважины</t>
  </si>
  <si>
    <t>Целевые взносы:На прокладку нового кабеля</t>
  </si>
  <si>
    <t>Целевые взносы:На модернизацию напорной башни</t>
  </si>
  <si>
    <t>Земельных участков (всего 292 - сторожка)</t>
  </si>
  <si>
    <t>ИТОГО за счет членских взносов</t>
  </si>
  <si>
    <t>Сумма членских взносов за 1 сот</t>
  </si>
  <si>
    <t>Сумма членских взносов за 6 сот</t>
  </si>
  <si>
    <t>соток Частная собственность земли в пределах СНТ "Прибор"</t>
  </si>
  <si>
    <t>ВСЕГО</t>
  </si>
  <si>
    <t>Сумма целевого взноса  с уч.</t>
  </si>
  <si>
    <t>только кабель</t>
  </si>
  <si>
    <t>Мероприятия по пожарной безопасности (согласно сметы 1)</t>
  </si>
  <si>
    <t>Кабель (в планируемом периоде приобретается только кабель)</t>
  </si>
  <si>
    <t>Всего целевых взносов  с уч</t>
  </si>
  <si>
    <t>Забор Снт (30м 6-10 улица с калиткой материалы метал лист +работа)</t>
  </si>
  <si>
    <t>Раздел</t>
  </si>
  <si>
    <t>восстановление центральной дороги (1/2 часть) 300 м</t>
  </si>
  <si>
    <t>Планируемая величина членских взносов</t>
  </si>
  <si>
    <t>Получено от садоводов</t>
  </si>
  <si>
    <t xml:space="preserve">Оплачены выполненные работы </t>
  </si>
  <si>
    <t xml:space="preserve">Исходящий на 11.06.2021г. остаток целевых взносов </t>
  </si>
  <si>
    <t xml:space="preserve">Исходящий на 11.06.2021г. долг садоводов по оплате целевых взносов </t>
  </si>
  <si>
    <t>Ремонт лесной дороги</t>
  </si>
  <si>
    <t>Экспертиза в/нап башни</t>
  </si>
  <si>
    <t>Вид целевого взноса (ЦВ)</t>
  </si>
  <si>
    <t>ТО Дренажной системы</t>
  </si>
  <si>
    <t>'Тех. обслуживание электросетей, в т.ч.: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</si>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</sst>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4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9"/>
      <color rgb="FF000000"/>
      <name val="FZSong_Superfont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" fillId="0" borderId="0"/>
    <xf numFmtId="0" fontId="8" fillId="0" borderId="0"/>
  </cellStyleXfs>
  <cellXfs count="98">
    <xf numFmtId="0" fontId="0" fillId="0" borderId="0" xfId="0"/>
    <xf numFmtId="0" fontId="0" fillId="0" borderId="3" xfId="0" applyBorder="1"/>
    <xf numFmtId="4" fontId="0" fillId="0" borderId="4" xfId="0" applyNumberFormat="1" applyBorder="1"/>
    <xf numFmtId="0" fontId="0" fillId="0" borderId="2" xfId="0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12" xfId="0" applyFont="1" applyBorder="1"/>
    <xf numFmtId="4" fontId="0" fillId="0" borderId="0" xfId="0" applyNumberFormat="1"/>
    <xf numFmtId="1" fontId="0" fillId="0" borderId="0" xfId="0" applyNumberFormat="1"/>
    <xf numFmtId="0" fontId="1" fillId="0" borderId="14" xfId="0" applyFont="1" applyBorder="1"/>
    <xf numFmtId="3" fontId="0" fillId="0" borderId="5" xfId="0" applyNumberFormat="1" applyBorder="1"/>
    <xf numFmtId="3" fontId="1" fillId="0" borderId="15" xfId="0" applyNumberFormat="1" applyFont="1" applyBorder="1"/>
    <xf numFmtId="0" fontId="1" fillId="0" borderId="0" xfId="0" applyFont="1" applyFill="1" applyBorder="1"/>
    <xf numFmtId="0" fontId="1" fillId="0" borderId="1" xfId="0" applyFont="1" applyBorder="1"/>
    <xf numFmtId="4" fontId="1" fillId="0" borderId="10" xfId="0" applyNumberFormat="1" applyFont="1" applyBorder="1"/>
    <xf numFmtId="0" fontId="1" fillId="0" borderId="7" xfId="0" applyFont="1" applyBorder="1" applyAlignment="1">
      <alignment wrapText="1"/>
    </xf>
    <xf numFmtId="4" fontId="1" fillId="0" borderId="8" xfId="0" applyNumberFormat="1" applyFont="1" applyBorder="1"/>
    <xf numFmtId="0" fontId="1" fillId="0" borderId="20" xfId="0" applyFont="1" applyBorder="1"/>
    <xf numFmtId="4" fontId="1" fillId="0" borderId="21" xfId="0" applyNumberFormat="1" applyFont="1" applyBorder="1"/>
    <xf numFmtId="0" fontId="0" fillId="0" borderId="22" xfId="0" applyBorder="1"/>
    <xf numFmtId="4" fontId="0" fillId="0" borderId="23" xfId="0" applyNumberFormat="1" applyBorder="1"/>
    <xf numFmtId="0" fontId="1" fillId="0" borderId="9" xfId="0" applyFont="1" applyBorder="1" applyAlignment="1">
      <alignment vertical="top"/>
    </xf>
    <xf numFmtId="0" fontId="1" fillId="0" borderId="6" xfId="0" applyFont="1" applyBorder="1" applyAlignment="1">
      <alignment vertical="top"/>
    </xf>
    <xf numFmtId="0" fontId="1" fillId="0" borderId="11" xfId="0" applyFont="1" applyBorder="1" applyAlignment="1">
      <alignment vertical="top"/>
    </xf>
    <xf numFmtId="0" fontId="3" fillId="0" borderId="6" xfId="0" applyFont="1" applyBorder="1"/>
    <xf numFmtId="0" fontId="3" fillId="0" borderId="7" xfId="0" applyFont="1" applyBorder="1"/>
    <xf numFmtId="3" fontId="3" fillId="0" borderId="8" xfId="0" applyNumberFormat="1" applyFont="1" applyBorder="1"/>
    <xf numFmtId="0" fontId="0" fillId="0" borderId="1" xfId="0" applyFont="1" applyBorder="1"/>
    <xf numFmtId="3" fontId="0" fillId="0" borderId="0" xfId="0" applyNumberFormat="1"/>
    <xf numFmtId="0" fontId="0" fillId="0" borderId="0" xfId="0"/>
    <xf numFmtId="0" fontId="0" fillId="2" borderId="2" xfId="0" applyFill="1" applyBorder="1"/>
    <xf numFmtId="3" fontId="0" fillId="2" borderId="5" xfId="0" applyNumberFormat="1" applyFill="1" applyBorder="1"/>
    <xf numFmtId="0" fontId="0" fillId="2" borderId="17" xfId="0" applyFill="1" applyBorder="1"/>
    <xf numFmtId="3" fontId="0" fillId="2" borderId="18" xfId="0" applyNumberFormat="1" applyFill="1" applyBorder="1"/>
    <xf numFmtId="0" fontId="1" fillId="0" borderId="12" xfId="0" applyFont="1" applyBorder="1" applyAlignment="1">
      <alignment wrapText="1"/>
    </xf>
    <xf numFmtId="4" fontId="1" fillId="0" borderId="13" xfId="0" applyNumberFormat="1" applyFont="1" applyBorder="1"/>
    <xf numFmtId="0" fontId="0" fillId="0" borderId="24" xfId="0" applyFont="1" applyBorder="1" applyAlignment="1">
      <alignment wrapText="1"/>
    </xf>
    <xf numFmtId="0" fontId="4" fillId="0" borderId="0" xfId="0" applyFont="1" applyAlignment="1">
      <alignment horizontal="center" wrapText="1"/>
    </xf>
    <xf numFmtId="4" fontId="1" fillId="2" borderId="8" xfId="0" applyNumberFormat="1" applyFont="1" applyFill="1" applyBorder="1"/>
    <xf numFmtId="4" fontId="1" fillId="2" borderId="13" xfId="0" applyNumberFormat="1" applyFont="1" applyFill="1" applyBorder="1"/>
    <xf numFmtId="0" fontId="3" fillId="0" borderId="0" xfId="0" applyFont="1" applyBorder="1"/>
    <xf numFmtId="3" fontId="3" fillId="0" borderId="0" xfId="0" applyNumberFormat="1" applyFont="1" applyBorder="1"/>
    <xf numFmtId="0" fontId="7" fillId="0" borderId="0" xfId="0" applyFont="1" applyAlignment="1">
      <alignment horizontal="center" wrapText="1"/>
    </xf>
    <xf numFmtId="4" fontId="0" fillId="0" borderId="10" xfId="0" applyNumberFormat="1" applyFont="1" applyBorder="1"/>
    <xf numFmtId="0" fontId="0" fillId="0" borderId="22" xfId="0" applyFont="1" applyBorder="1"/>
    <xf numFmtId="4" fontId="0" fillId="0" borderId="23" xfId="0" applyNumberFormat="1" applyFont="1" applyBorder="1"/>
    <xf numFmtId="0" fontId="1" fillId="0" borderId="1" xfId="0" applyFont="1" applyBorder="1" applyAlignment="1">
      <alignment wrapText="1"/>
    </xf>
    <xf numFmtId="4" fontId="0" fillId="0" borderId="1" xfId="0" applyNumberFormat="1" applyFont="1" applyBorder="1"/>
    <xf numFmtId="4" fontId="1" fillId="2" borderId="15" xfId="0" applyNumberFormat="1" applyFont="1" applyFill="1" applyBorder="1"/>
    <xf numFmtId="4" fontId="0" fillId="2" borderId="10" xfId="0" applyNumberFormat="1" applyFont="1" applyFill="1" applyBorder="1"/>
    <xf numFmtId="4" fontId="0" fillId="2" borderId="24" xfId="0" applyNumberFormat="1" applyFont="1" applyFill="1" applyBorder="1"/>
    <xf numFmtId="0" fontId="1" fillId="0" borderId="21" xfId="0" applyFont="1" applyBorder="1"/>
    <xf numFmtId="3" fontId="0" fillId="0" borderId="24" xfId="0" applyNumberFormat="1" applyBorder="1" applyAlignment="1">
      <alignment wrapText="1"/>
    </xf>
    <xf numFmtId="4" fontId="0" fillId="2" borderId="24" xfId="0" applyNumberFormat="1" applyFill="1" applyBorder="1"/>
    <xf numFmtId="0" fontId="0" fillId="0" borderId="24" xfId="0" applyFont="1" applyBorder="1"/>
    <xf numFmtId="1" fontId="1" fillId="0" borderId="0" xfId="0" applyNumberFormat="1" applyFont="1"/>
    <xf numFmtId="4" fontId="5" fillId="0" borderId="0" xfId="0" applyNumberFormat="1" applyFont="1"/>
    <xf numFmtId="0" fontId="0" fillId="2" borderId="24" xfId="0" applyFont="1" applyFill="1" applyBorder="1" applyAlignment="1">
      <alignment wrapText="1"/>
    </xf>
    <xf numFmtId="0" fontId="0" fillId="2" borderId="24" xfId="0" applyFont="1" applyFill="1" applyBorder="1"/>
    <xf numFmtId="3" fontId="5" fillId="0" borderId="0" xfId="0" applyNumberFormat="1" applyFont="1"/>
    <xf numFmtId="0" fontId="0" fillId="0" borderId="24" xfId="0" applyBorder="1"/>
    <xf numFmtId="3" fontId="5" fillId="0" borderId="24" xfId="0" applyNumberFormat="1" applyFont="1" applyBorder="1"/>
    <xf numFmtId="1" fontId="5" fillId="0" borderId="24" xfId="0" applyNumberFormat="1" applyFont="1" applyBorder="1"/>
    <xf numFmtId="0" fontId="1" fillId="0" borderId="0" xfId="0" applyFont="1"/>
    <xf numFmtId="0" fontId="1" fillId="0" borderId="24" xfId="0" applyFont="1" applyBorder="1"/>
    <xf numFmtId="3" fontId="0" fillId="0" borderId="24" xfId="0" applyNumberFormat="1" applyBorder="1"/>
    <xf numFmtId="3" fontId="1" fillId="0" borderId="24" xfId="0" applyNumberFormat="1" applyFont="1" applyBorder="1"/>
    <xf numFmtId="0" fontId="0" fillId="0" borderId="0" xfId="0" applyBorder="1"/>
    <xf numFmtId="0" fontId="1" fillId="0" borderId="19" xfId="0" applyFont="1" applyBorder="1" applyAlignment="1">
      <alignment vertical="top"/>
    </xf>
    <xf numFmtId="0" fontId="1" fillId="0" borderId="11" xfId="0" applyFont="1" applyBorder="1" applyAlignment="1">
      <alignment vertical="top"/>
    </xf>
    <xf numFmtId="0" fontId="1" fillId="0" borderId="16" xfId="0" applyFont="1" applyBorder="1" applyAlignment="1">
      <alignment vertical="top"/>
    </xf>
    <xf numFmtId="0" fontId="1" fillId="0" borderId="19" xfId="0" applyFont="1" applyBorder="1" applyAlignment="1">
      <alignment horizontal="right" vertical="top"/>
    </xf>
    <xf numFmtId="0" fontId="1" fillId="0" borderId="11" xfId="0" applyFont="1" applyBorder="1" applyAlignment="1">
      <alignment horizontal="right" vertical="top"/>
    </xf>
    <xf numFmtId="0" fontId="1" fillId="0" borderId="16" xfId="0" applyFont="1" applyBorder="1" applyAlignment="1">
      <alignment horizontal="right" vertical="top"/>
    </xf>
    <xf numFmtId="0" fontId="4" fillId="0" borderId="0" xfId="0" applyFont="1" applyAlignment="1">
      <alignment horizontal="center" wrapText="1"/>
    </xf>
    <xf numFmtId="0" fontId="1" fillId="0" borderId="19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0" fontId="1" fillId="0" borderId="16" xfId="0" applyFont="1" applyBorder="1" applyAlignment="1">
      <alignment horizontal="center" vertical="top"/>
    </xf>
    <xf numFmtId="0" fontId="9" fillId="0" borderId="0" xfId="2" applyFont="1"/>
    <xf numFmtId="3" fontId="9" fillId="0" borderId="25" xfId="2" applyNumberFormat="1" applyFont="1" applyBorder="1"/>
    <xf numFmtId="3" fontId="9" fillId="0" borderId="25" xfId="2" applyNumberFormat="1" applyFont="1" applyBorder="1" applyAlignment="1">
      <alignment horizontal="right" vertical="center" wrapText="1"/>
    </xf>
    <xf numFmtId="3" fontId="9" fillId="0" borderId="25" xfId="2" applyNumberFormat="1" applyFont="1" applyBorder="1" applyAlignment="1">
      <alignment horizontal="right"/>
    </xf>
    <xf numFmtId="0" fontId="6" fillId="0" borderId="25" xfId="0" applyFont="1" applyBorder="1" applyAlignment="1">
      <alignment horizontal="center" vertical="center" wrapText="1"/>
    </xf>
    <xf numFmtId="2" fontId="9" fillId="0" borderId="25" xfId="2" applyNumberFormat="1" applyFont="1" applyBorder="1" applyAlignment="1">
      <alignment horizontal="center" vertical="center" wrapText="1"/>
    </xf>
    <xf numFmtId="0" fontId="0" fillId="0" borderId="25" xfId="0" applyBorder="1" applyAlignment="1">
      <alignment wrapText="1"/>
    </xf>
    <xf numFmtId="2" fontId="9" fillId="0" borderId="25" xfId="2" applyNumberFormat="1" applyFont="1" applyBorder="1" applyAlignment="1">
      <alignment horizontal="center" vertical="center" wrapText="1"/>
    </xf>
    <xf numFmtId="0" fontId="9" fillId="0" borderId="25" xfId="2" applyFont="1" applyBorder="1" applyAlignment="1">
      <alignment horizontal="left" vertical="top" wrapText="1"/>
    </xf>
    <xf numFmtId="0" fontId="10" fillId="0" borderId="25" xfId="2" applyFont="1" applyBorder="1"/>
    <xf numFmtId="0" fontId="0" fillId="0" borderId="0" xfId="0" applyAlignment="1">
      <alignment horizontal="right" vertical="top"/>
    </xf>
    <xf numFmtId="1" fontId="5" fillId="0" borderId="0" xfId="0" applyNumberFormat="1" applyFont="1" applyBorder="1"/>
    <xf numFmtId="0" fontId="1" fillId="0" borderId="24" xfId="0" applyFont="1" applyBorder="1" applyAlignment="1">
      <alignment horizontal="right" vertical="top"/>
    </xf>
    <xf numFmtId="0" fontId="1" fillId="0" borderId="24" xfId="0" applyFont="1" applyBorder="1" applyAlignment="1">
      <alignment horizontal="right" vertical="top"/>
    </xf>
    <xf numFmtId="0" fontId="0" fillId="2" borderId="24" xfId="0" applyFill="1" applyBorder="1"/>
    <xf numFmtId="0" fontId="1" fillId="0" borderId="24" xfId="0" applyFont="1" applyBorder="1" applyAlignment="1">
      <alignment wrapText="1"/>
    </xf>
    <xf numFmtId="3" fontId="1" fillId="2" borderId="24" xfId="0" applyNumberFormat="1" applyFont="1" applyFill="1" applyBorder="1"/>
    <xf numFmtId="0" fontId="0" fillId="0" borderId="24" xfId="0" applyBorder="1" applyAlignment="1">
      <alignment horizontal="right" vertical="top"/>
    </xf>
    <xf numFmtId="0" fontId="1" fillId="0" borderId="24" xfId="0" applyFont="1" applyFill="1" applyBorder="1" applyAlignment="1">
      <alignment wrapText="1"/>
    </xf>
  </cellXfs>
  <cellStyles count="3">
    <cellStyle name="Обычный" xfId="0" builtinId="0"/>
    <cellStyle name="Обычный 2" xfId="1" xr:uid="{00000000-0005-0000-0000-000001000000}"/>
    <cellStyle name="Обычный 3" xfId="2" xr:uid="{B91A60A6-3244-4BC6-A22B-31E3445386E4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D173F-7090-4C14-A209-5AF9B9B56E3A}">
  <dimension ref="A1:D8"/>
  <sheetViews>
    <sheetView workbookViewId="0">
      <selection activeCell="C6" sqref="C6"/>
    </sheetView>
  </sheetViews>
  <sheetFormatPr defaultRowHeight="14.5"/>
  <cols>
    <col min="2" max="2" width="45.26953125" customWidth="1"/>
    <col min="3" max="3" width="11.1796875" customWidth="1"/>
    <col min="4" max="4" width="10.81640625" customWidth="1"/>
  </cols>
  <sheetData>
    <row r="1" spans="1:4" s="30" customFormat="1">
      <c r="A1" s="83" t="s">
        <v>50</v>
      </c>
      <c r="B1" s="83"/>
      <c r="C1" s="84" t="s">
        <v>59</v>
      </c>
      <c r="D1" s="85"/>
    </row>
    <row r="2" spans="1:4" s="79" customFormat="1" ht="26.5" customHeight="1">
      <c r="A2" s="83"/>
      <c r="B2" s="83"/>
      <c r="C2" s="86" t="s">
        <v>57</v>
      </c>
      <c r="D2" s="86" t="s">
        <v>58</v>
      </c>
    </row>
    <row r="3" spans="1:4" s="79" customFormat="1" ht="14.25" customHeight="1">
      <c r="A3" s="87" t="s">
        <v>52</v>
      </c>
      <c r="B3" s="88"/>
      <c r="C3" s="86">
        <v>2751450</v>
      </c>
      <c r="D3" s="81">
        <v>138750</v>
      </c>
    </row>
    <row r="4" spans="1:4" s="79" customFormat="1" ht="14.25" customHeight="1">
      <c r="A4" s="87" t="s">
        <v>53</v>
      </c>
      <c r="B4" s="88"/>
      <c r="C4" s="80">
        <v>2185150</v>
      </c>
      <c r="D4" s="82">
        <v>98775</v>
      </c>
    </row>
    <row r="5" spans="1:4" s="79" customFormat="1" ht="14.25" customHeight="1">
      <c r="A5" s="87" t="s">
        <v>54</v>
      </c>
      <c r="B5" s="88"/>
      <c r="C5" s="80">
        <f>2049240+232260</f>
        <v>2281500</v>
      </c>
      <c r="D5" s="82">
        <v>0</v>
      </c>
    </row>
    <row r="6" spans="1:4" s="79" customFormat="1" ht="12.75" customHeight="1">
      <c r="A6" s="87" t="s">
        <v>55</v>
      </c>
      <c r="B6" s="88"/>
      <c r="C6" s="80">
        <v>-96350</v>
      </c>
      <c r="D6" s="82">
        <v>98775</v>
      </c>
    </row>
    <row r="7" spans="1:4" s="79" customFormat="1" ht="12.75" customHeight="1">
      <c r="A7" s="87" t="s">
        <v>56</v>
      </c>
      <c r="B7" s="88"/>
      <c r="C7" s="80">
        <v>566300</v>
      </c>
      <c r="D7" s="82">
        <v>39975</v>
      </c>
    </row>
    <row r="8" spans="1:4">
      <c r="C8" s="30"/>
      <c r="D8" s="30"/>
    </row>
  </sheetData>
  <mergeCells count="7">
    <mergeCell ref="A3:B3"/>
    <mergeCell ref="A4:B4"/>
    <mergeCell ref="A5:B5"/>
    <mergeCell ref="A6:B6"/>
    <mergeCell ref="A7:B7"/>
    <mergeCell ref="A1:B2"/>
    <mergeCell ref="C1:D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35F3A-CD3F-4B71-A4B8-4AAACF437262}">
  <dimension ref="A1:J19"/>
  <sheetViews>
    <sheetView workbookViewId="0">
      <selection activeCell="C20" sqref="C20"/>
    </sheetView>
  </sheetViews>
  <sheetFormatPr defaultRowHeight="14.5"/>
  <cols>
    <col min="1" max="1" width="8.7265625" style="89"/>
    <col min="2" max="2" width="45.81640625" customWidth="1"/>
    <col min="3" max="3" width="46.26953125" style="29" customWidth="1"/>
  </cols>
  <sheetData>
    <row r="1" spans="1:10" s="30" customFormat="1">
      <c r="A1" s="91" t="s">
        <v>0</v>
      </c>
      <c r="B1" s="65" t="s">
        <v>33</v>
      </c>
      <c r="C1" s="67" t="s">
        <v>1</v>
      </c>
      <c r="E1" s="13"/>
    </row>
    <row r="2" spans="1:10" s="30" customFormat="1" ht="14" customHeight="1">
      <c r="A2" s="92">
        <v>1</v>
      </c>
      <c r="B2" s="65" t="s">
        <v>2</v>
      </c>
      <c r="C2" s="67">
        <f>SUM(C3:C8)+506326.53+8099.67+110460+137500+30000-754926</f>
        <v>1134947.57</v>
      </c>
    </row>
    <row r="3" spans="1:10" s="30" customFormat="1" ht="14" customHeight="1">
      <c r="A3" s="92"/>
      <c r="B3" s="61" t="s">
        <v>3</v>
      </c>
      <c r="C3" s="66">
        <v>209639.76</v>
      </c>
    </row>
    <row r="4" spans="1:10" s="30" customFormat="1" ht="14" customHeight="1">
      <c r="A4" s="92"/>
      <c r="B4" s="61" t="s">
        <v>4</v>
      </c>
      <c r="C4" s="66">
        <v>257662.6</v>
      </c>
      <c r="F4" s="8"/>
      <c r="J4" s="8"/>
    </row>
    <row r="5" spans="1:10" s="30" customFormat="1" ht="14" customHeight="1">
      <c r="A5" s="92"/>
      <c r="B5" s="93" t="s">
        <v>20</v>
      </c>
      <c r="C5" s="66">
        <v>84817.14</v>
      </c>
    </row>
    <row r="6" spans="1:10" s="30" customFormat="1" ht="14" customHeight="1">
      <c r="A6" s="92"/>
      <c r="B6" s="61" t="s">
        <v>6</v>
      </c>
      <c r="C6" s="66">
        <v>172806</v>
      </c>
      <c r="J6" s="8"/>
    </row>
    <row r="7" spans="1:10" s="30" customFormat="1" ht="14" customHeight="1">
      <c r="A7" s="92"/>
      <c r="B7" s="93" t="s">
        <v>7</v>
      </c>
      <c r="C7" s="66">
        <v>30000</v>
      </c>
    </row>
    <row r="8" spans="1:10" s="30" customFormat="1" ht="14" customHeight="1">
      <c r="A8" s="92"/>
      <c r="B8" s="93" t="s">
        <v>8</v>
      </c>
      <c r="C8" s="66">
        <f>160986.75+181575.12</f>
        <v>342561.87</v>
      </c>
      <c r="F8" s="9"/>
    </row>
    <row r="9" spans="1:10" s="64" customFormat="1" ht="13.5" customHeight="1">
      <c r="A9" s="91">
        <v>2</v>
      </c>
      <c r="B9" s="65" t="s">
        <v>16</v>
      </c>
      <c r="C9" s="67">
        <f>25250*3+7000</f>
        <v>82750</v>
      </c>
      <c r="J9" s="56"/>
    </row>
    <row r="10" spans="1:10" s="30" customFormat="1" ht="28.5" customHeight="1">
      <c r="A10" s="91">
        <v>3</v>
      </c>
      <c r="B10" s="94" t="s">
        <v>9</v>
      </c>
      <c r="C10" s="95">
        <v>485800</v>
      </c>
      <c r="J10" s="9"/>
    </row>
    <row r="11" spans="1:10" s="30" customFormat="1" ht="12.5" customHeight="1">
      <c r="A11" s="91">
        <v>4</v>
      </c>
      <c r="B11" s="65" t="s">
        <v>25</v>
      </c>
      <c r="C11" s="95">
        <f>17600+18965.31+258141.78</f>
        <v>294707.08999999997</v>
      </c>
      <c r="J11" s="9"/>
    </row>
    <row r="12" spans="1:10" s="30" customFormat="1" ht="15" customHeight="1">
      <c r="A12" s="91">
        <v>5</v>
      </c>
      <c r="B12" s="65" t="s">
        <v>10</v>
      </c>
      <c r="C12" s="67">
        <f>54000+5000</f>
        <v>59000</v>
      </c>
    </row>
    <row r="13" spans="1:10" s="30" customFormat="1" ht="15" customHeight="1">
      <c r="A13" s="91">
        <v>6</v>
      </c>
      <c r="B13" s="65" t="s">
        <v>61</v>
      </c>
      <c r="C13" s="67">
        <f>81400+16000</f>
        <v>97400</v>
      </c>
    </row>
    <row r="14" spans="1:10" s="30" customFormat="1" ht="15.5" customHeight="1">
      <c r="A14" s="91">
        <v>7</v>
      </c>
      <c r="B14" s="94" t="s">
        <v>26</v>
      </c>
      <c r="C14" s="67">
        <f>800+4800+5382+4756.5+3893.91+8905.24+11218.42+1711+7398+655+9717.44</f>
        <v>59237.51</v>
      </c>
    </row>
    <row r="15" spans="1:10" s="30" customFormat="1" ht="16.5" customHeight="1">
      <c r="A15" s="91">
        <v>8</v>
      </c>
      <c r="B15" s="94" t="s">
        <v>60</v>
      </c>
      <c r="C15" s="67"/>
    </row>
    <row r="16" spans="1:10" s="30" customFormat="1" ht="44" customHeight="1">
      <c r="A16" s="91">
        <v>9</v>
      </c>
      <c r="B16" s="94" t="s">
        <v>22</v>
      </c>
      <c r="C16" s="95">
        <f>50000+32000</f>
        <v>82000</v>
      </c>
    </row>
    <row r="17" spans="1:3" s="30" customFormat="1" ht="15" customHeight="1">
      <c r="A17" s="91">
        <v>10</v>
      </c>
      <c r="B17" s="65" t="s">
        <v>23</v>
      </c>
      <c r="C17" s="95"/>
    </row>
    <row r="18" spans="1:3" s="30" customFormat="1" ht="15" customHeight="1">
      <c r="A18" s="91">
        <v>11</v>
      </c>
      <c r="B18" s="65" t="s">
        <v>12</v>
      </c>
      <c r="C18" s="95">
        <f>4900+120000+35000-50000+1520+27450.45</f>
        <v>138870.45000000001</v>
      </c>
    </row>
    <row r="19" spans="1:3">
      <c r="A19" s="96"/>
      <c r="B19" s="97" t="s">
        <v>62</v>
      </c>
      <c r="C19" s="66">
        <f>SUM(C9:C18)+C2</f>
        <v>2434712.62</v>
      </c>
    </row>
  </sheetData>
  <mergeCells count="1">
    <mergeCell ref="A2:A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DC11F-3A9F-4A22-83AE-8BF528EE006F}">
  <dimension ref="A1:J66"/>
  <sheetViews>
    <sheetView tabSelected="1" zoomScaleNormal="100" workbookViewId="0">
      <selection activeCell="E49" sqref="E49"/>
    </sheetView>
  </sheetViews>
  <sheetFormatPr defaultRowHeight="14.5"/>
  <cols>
    <col min="2" max="2" width="73.81640625" customWidth="1"/>
    <col min="3" max="3" width="20" customWidth="1"/>
    <col min="5" max="5" width="19.81640625" customWidth="1"/>
    <col min="6" max="6" width="11.453125" bestFit="1" customWidth="1"/>
    <col min="10" max="10" width="10" bestFit="1" customWidth="1"/>
  </cols>
  <sheetData>
    <row r="1" spans="1:10" ht="41" customHeight="1">
      <c r="A1" s="75" t="s">
        <v>18</v>
      </c>
      <c r="B1" s="75"/>
      <c r="C1" s="75"/>
    </row>
    <row r="2" spans="1:10" s="30" customFormat="1" ht="19" customHeight="1">
      <c r="A2" s="43">
        <v>1808</v>
      </c>
      <c r="B2" s="43" t="s">
        <v>42</v>
      </c>
      <c r="C2" s="38"/>
    </row>
    <row r="3" spans="1:10" s="30" customFormat="1" ht="19.5" customHeight="1">
      <c r="A3" s="43">
        <v>291</v>
      </c>
      <c r="B3" s="43" t="s">
        <v>38</v>
      </c>
      <c r="C3" s="38"/>
    </row>
    <row r="4" spans="1:10" ht="15" thickBot="1"/>
    <row r="5" spans="1:10" ht="15" thickBot="1">
      <c r="A5" s="4" t="s">
        <v>0</v>
      </c>
      <c r="B5" s="5" t="s">
        <v>33</v>
      </c>
      <c r="C5" s="6" t="s">
        <v>1</v>
      </c>
      <c r="E5" s="13"/>
    </row>
    <row r="6" spans="1:10" ht="14" customHeight="1">
      <c r="A6" s="69">
        <v>1</v>
      </c>
      <c r="B6" s="10" t="s">
        <v>2</v>
      </c>
      <c r="C6" s="12">
        <f>SUM(C7:C13)</f>
        <v>1427710.8835862069</v>
      </c>
    </row>
    <row r="7" spans="1:10" ht="14" customHeight="1">
      <c r="A7" s="70"/>
      <c r="B7" s="3" t="s">
        <v>3</v>
      </c>
      <c r="C7" s="11">
        <v>344828</v>
      </c>
    </row>
    <row r="8" spans="1:10" ht="14" customHeight="1">
      <c r="A8" s="70"/>
      <c r="B8" s="3" t="s">
        <v>4</v>
      </c>
      <c r="C8" s="11">
        <v>344827.58620689658</v>
      </c>
      <c r="F8" s="8"/>
      <c r="J8" s="8"/>
    </row>
    <row r="9" spans="1:10" ht="14" customHeight="1">
      <c r="A9" s="70"/>
      <c r="B9" s="3" t="s">
        <v>5</v>
      </c>
      <c r="C9" s="11">
        <v>57471.264367816097</v>
      </c>
    </row>
    <row r="10" spans="1:10" s="30" customFormat="1" ht="14" customHeight="1">
      <c r="A10" s="70"/>
      <c r="B10" s="31" t="s">
        <v>20</v>
      </c>
      <c r="C10" s="32">
        <f>206896.551724138/2</f>
        <v>103448.275862069</v>
      </c>
    </row>
    <row r="11" spans="1:10" ht="14" customHeight="1">
      <c r="A11" s="70"/>
      <c r="B11" s="3" t="s">
        <v>6</v>
      </c>
      <c r="C11" s="11">
        <v>206896.55172413794</v>
      </c>
      <c r="J11" s="8"/>
    </row>
    <row r="12" spans="1:10" ht="14" customHeight="1">
      <c r="A12" s="70"/>
      <c r="B12" s="31" t="s">
        <v>7</v>
      </c>
      <c r="C12" s="32">
        <v>39080.45977011494</v>
      </c>
    </row>
    <row r="13" spans="1:10" ht="14" customHeight="1" thickBot="1">
      <c r="A13" s="71"/>
      <c r="B13" s="33" t="s">
        <v>8</v>
      </c>
      <c r="C13" s="34">
        <f>(C7+C8+C9+C10+C11+C12)*(22+2.9+5.1+0.2)/100</f>
        <v>331158.74565517239</v>
      </c>
      <c r="F13" s="9"/>
    </row>
    <row r="14" spans="1:10" ht="13.5" customHeight="1" thickBot="1">
      <c r="A14" s="22">
        <v>2</v>
      </c>
      <c r="B14" s="14" t="s">
        <v>16</v>
      </c>
      <c r="C14" s="15">
        <v>100994</v>
      </c>
      <c r="J14" s="9"/>
    </row>
    <row r="15" spans="1:10" ht="28.5" customHeight="1" thickBot="1">
      <c r="A15" s="23">
        <v>3</v>
      </c>
      <c r="B15" s="16" t="s">
        <v>9</v>
      </c>
      <c r="C15" s="39">
        <v>400000</v>
      </c>
      <c r="J15" s="9"/>
    </row>
    <row r="16" spans="1:10" ht="12.5" customHeight="1" thickBot="1">
      <c r="A16" s="24">
        <v>4</v>
      </c>
      <c r="B16" s="7" t="s">
        <v>25</v>
      </c>
      <c r="C16" s="40">
        <v>495500</v>
      </c>
      <c r="J16" s="9"/>
    </row>
    <row r="17" spans="1:6" ht="15" customHeight="1">
      <c r="A17" s="72">
        <v>5</v>
      </c>
      <c r="B17" s="18" t="s">
        <v>10</v>
      </c>
      <c r="C17" s="19">
        <f>C18</f>
        <v>80000</v>
      </c>
    </row>
    <row r="18" spans="1:6" ht="16" customHeight="1">
      <c r="A18" s="73"/>
      <c r="B18" s="1" t="s">
        <v>21</v>
      </c>
      <c r="C18" s="2">
        <v>80000</v>
      </c>
    </row>
    <row r="19" spans="1:6" ht="15" customHeight="1" thickBot="1">
      <c r="A19" s="74"/>
      <c r="B19" s="20"/>
      <c r="C19" s="21"/>
    </row>
    <row r="20" spans="1:6" ht="30.5" customHeight="1" thickBot="1">
      <c r="A20" s="23">
        <v>6</v>
      </c>
      <c r="B20" s="16" t="s">
        <v>11</v>
      </c>
      <c r="C20" s="17">
        <v>40000</v>
      </c>
    </row>
    <row r="21" spans="1:6" s="30" customFormat="1" ht="15.5" customHeight="1">
      <c r="A21" s="76">
        <v>7</v>
      </c>
      <c r="B21" s="35" t="s">
        <v>26</v>
      </c>
      <c r="C21" s="36">
        <f>C22</f>
        <v>5758</v>
      </c>
    </row>
    <row r="22" spans="1:6" ht="15.5" customHeight="1" thickBot="1">
      <c r="A22" s="77"/>
      <c r="B22" s="47" t="s">
        <v>28</v>
      </c>
      <c r="C22" s="48">
        <v>5758</v>
      </c>
    </row>
    <row r="23" spans="1:6" s="30" customFormat="1" ht="31" customHeight="1" thickBot="1">
      <c r="A23" s="23">
        <v>8</v>
      </c>
      <c r="B23" s="16" t="s">
        <v>24</v>
      </c>
      <c r="C23" s="17">
        <v>150000</v>
      </c>
    </row>
    <row r="24" spans="1:6" ht="44" customHeight="1" thickBot="1">
      <c r="A24" s="23">
        <v>9</v>
      </c>
      <c r="B24" s="16" t="s">
        <v>22</v>
      </c>
      <c r="C24" s="39">
        <v>130000</v>
      </c>
    </row>
    <row r="25" spans="1:6" ht="15" customHeight="1" thickBot="1">
      <c r="A25" s="23">
        <v>10</v>
      </c>
      <c r="B25" s="5" t="s">
        <v>23</v>
      </c>
      <c r="C25" s="39">
        <v>100000</v>
      </c>
    </row>
    <row r="26" spans="1:6" ht="15" customHeight="1">
      <c r="A26" s="76">
        <v>11</v>
      </c>
      <c r="B26" s="10" t="s">
        <v>12</v>
      </c>
      <c r="C26" s="49">
        <f>SUM(C27:C32)</f>
        <v>251570</v>
      </c>
    </row>
    <row r="27" spans="1:6" ht="12.5" customHeight="1">
      <c r="A27" s="77"/>
      <c r="B27" s="28" t="s">
        <v>19</v>
      </c>
      <c r="C27" s="50">
        <v>32000</v>
      </c>
      <c r="F27" s="8"/>
    </row>
    <row r="28" spans="1:6" ht="12.5" customHeight="1">
      <c r="A28" s="77"/>
      <c r="B28" s="28" t="s">
        <v>15</v>
      </c>
      <c r="C28" s="50">
        <v>23555</v>
      </c>
    </row>
    <row r="29" spans="1:6" ht="12.5" customHeight="1">
      <c r="A29" s="77"/>
      <c r="B29" s="28" t="s">
        <v>17</v>
      </c>
      <c r="C29" s="50">
        <v>150000</v>
      </c>
    </row>
    <row r="30" spans="1:6" ht="12.5" customHeight="1">
      <c r="A30" s="77"/>
      <c r="B30" s="28" t="s">
        <v>13</v>
      </c>
      <c r="C30" s="44">
        <v>33915</v>
      </c>
    </row>
    <row r="31" spans="1:6" s="30" customFormat="1" ht="12.5" customHeight="1">
      <c r="A31" s="77"/>
      <c r="B31" s="28" t="s">
        <v>32</v>
      </c>
      <c r="C31" s="44">
        <v>7200</v>
      </c>
    </row>
    <row r="32" spans="1:6" ht="12.5" customHeight="1" thickBot="1">
      <c r="A32" s="78"/>
      <c r="B32" s="45" t="s">
        <v>14</v>
      </c>
      <c r="C32" s="46">
        <v>4900</v>
      </c>
    </row>
    <row r="33" spans="1:6" ht="19" thickBot="1">
      <c r="A33" s="25"/>
      <c r="B33" s="26" t="s">
        <v>39</v>
      </c>
      <c r="C33" s="27">
        <f>C26+C25+C24+C23+C21+C20+C17+C16+C15+C14+C6</f>
        <v>3181532.8835862069</v>
      </c>
      <c r="F33" s="30"/>
    </row>
    <row r="34" spans="1:6" s="30" customFormat="1" ht="16.5" customHeight="1">
      <c r="A34" s="41"/>
      <c r="B34" s="41" t="s">
        <v>40</v>
      </c>
      <c r="C34" s="42">
        <f>C33/A2</f>
        <v>1759.6973913640525</v>
      </c>
    </row>
    <row r="35" spans="1:6" s="30" customFormat="1" ht="16.5" customHeight="1">
      <c r="A35" s="41"/>
      <c r="B35" s="41" t="s">
        <v>41</v>
      </c>
      <c r="C35" s="42">
        <f>C34*6</f>
        <v>10558.184348184315</v>
      </c>
    </row>
    <row r="36" spans="1:6">
      <c r="F36" s="30"/>
    </row>
    <row r="37" spans="1:6" ht="15" thickBot="1"/>
    <row r="38" spans="1:6" ht="15" thickBot="1">
      <c r="A38" s="4" t="s">
        <v>0</v>
      </c>
      <c r="B38" s="18" t="s">
        <v>34</v>
      </c>
      <c r="C38" s="52" t="s">
        <v>1</v>
      </c>
    </row>
    <row r="39" spans="1:6" ht="29">
      <c r="B39" s="37" t="s">
        <v>27</v>
      </c>
      <c r="C39" s="51">
        <v>90000</v>
      </c>
    </row>
    <row r="40" spans="1:6" s="30" customFormat="1">
      <c r="B40" s="53" t="s">
        <v>51</v>
      </c>
      <c r="C40" s="54">
        <v>348000</v>
      </c>
    </row>
    <row r="41" spans="1:6">
      <c r="B41" s="55" t="s">
        <v>46</v>
      </c>
      <c r="C41" s="51">
        <v>149101</v>
      </c>
      <c r="E41" s="8"/>
    </row>
    <row r="42" spans="1:6">
      <c r="B42" s="55" t="s">
        <v>30</v>
      </c>
      <c r="C42" s="51">
        <v>20000</v>
      </c>
    </row>
    <row r="43" spans="1:6" ht="15.5">
      <c r="A43" s="64" t="s">
        <v>43</v>
      </c>
      <c r="C43" s="57">
        <f>SUM(C39:C42)</f>
        <v>607101</v>
      </c>
    </row>
    <row r="44" spans="1:6" ht="15.5">
      <c r="B44" s="61" t="s">
        <v>44</v>
      </c>
      <c r="C44" s="63">
        <f>C43/A3</f>
        <v>2086.2577319587631</v>
      </c>
    </row>
    <row r="45" spans="1:6" s="30" customFormat="1" ht="15.5">
      <c r="B45" s="68"/>
      <c r="C45" s="90"/>
    </row>
    <row r="46" spans="1:6" s="30" customFormat="1" ht="15.5">
      <c r="B46" s="68"/>
      <c r="C46" s="90"/>
    </row>
    <row r="47" spans="1:6" ht="15" thickBot="1"/>
    <row r="48" spans="1:6" ht="15" thickBot="1">
      <c r="A48" s="4" t="s">
        <v>0</v>
      </c>
      <c r="B48" s="18" t="s">
        <v>35</v>
      </c>
      <c r="C48" s="52" t="s">
        <v>1</v>
      </c>
    </row>
    <row r="49" spans="1:5">
      <c r="B49" s="58" t="s">
        <v>49</v>
      </c>
      <c r="C49" s="51">
        <v>89000</v>
      </c>
      <c r="E49" s="8"/>
    </row>
    <row r="50" spans="1:5">
      <c r="B50" s="59" t="s">
        <v>29</v>
      </c>
      <c r="C50" s="51">
        <v>350000</v>
      </c>
    </row>
    <row r="51" spans="1:5">
      <c r="B51" s="59" t="s">
        <v>31</v>
      </c>
      <c r="C51" s="51">
        <v>20000</v>
      </c>
    </row>
    <row r="52" spans="1:5" ht="15.5">
      <c r="A52" s="64" t="s">
        <v>43</v>
      </c>
      <c r="B52" s="30"/>
      <c r="C52" s="57">
        <f>SUM(C49:C51)</f>
        <v>459000</v>
      </c>
    </row>
    <row r="53" spans="1:5" ht="15.5">
      <c r="A53" s="30"/>
      <c r="B53" s="61" t="s">
        <v>44</v>
      </c>
      <c r="C53" s="62">
        <f>C52/A3</f>
        <v>1577.319587628866</v>
      </c>
    </row>
    <row r="55" spans="1:5" ht="15" thickBot="1"/>
    <row r="56" spans="1:5" ht="15" thickBot="1">
      <c r="A56" s="4" t="s">
        <v>0</v>
      </c>
      <c r="B56" s="18" t="s">
        <v>36</v>
      </c>
      <c r="C56" s="52" t="s">
        <v>1</v>
      </c>
    </row>
    <row r="57" spans="1:5">
      <c r="B57" s="59" t="s">
        <v>47</v>
      </c>
      <c r="C57" s="51">
        <v>300000</v>
      </c>
      <c r="E57" t="s">
        <v>45</v>
      </c>
    </row>
    <row r="58" spans="1:5" ht="15.5">
      <c r="A58" s="64" t="s">
        <v>43</v>
      </c>
      <c r="B58" s="30"/>
      <c r="C58" s="57">
        <f>SUM(C57)</f>
        <v>300000</v>
      </c>
    </row>
    <row r="59" spans="1:5" ht="15.5">
      <c r="A59" s="30"/>
      <c r="B59" s="61" t="s">
        <v>44</v>
      </c>
      <c r="C59" s="62">
        <f>C58/A3</f>
        <v>1030.9278350515465</v>
      </c>
    </row>
    <row r="61" spans="1:5" ht="15" thickBot="1"/>
    <row r="62" spans="1:5" ht="15" thickBot="1">
      <c r="A62" s="4" t="s">
        <v>0</v>
      </c>
      <c r="B62" s="5" t="s">
        <v>37</v>
      </c>
      <c r="C62" s="6" t="s">
        <v>1</v>
      </c>
    </row>
    <row r="66" spans="1:3" ht="15.5">
      <c r="A66" t="s">
        <v>48</v>
      </c>
      <c r="C66" s="60">
        <f>C59+C53+C44</f>
        <v>4694.5051546391751</v>
      </c>
    </row>
  </sheetData>
  <mergeCells count="5">
    <mergeCell ref="A6:A13"/>
    <mergeCell ref="A17:A19"/>
    <mergeCell ref="A1:C1"/>
    <mergeCell ref="A21:A22"/>
    <mergeCell ref="A26:A32"/>
  </mergeCells>
  <pageMargins left="0.7" right="0.7" top="0.75" bottom="0.75" header="0.3" footer="0.3"/>
  <pageSetup paperSize="9" scale="84" orientation="portrait" r:id="rId1"/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Исполнение ЦВ 17-21гг</vt:lpstr>
      <vt:lpstr>Исполнение Сметы 20-21гг</vt:lpstr>
      <vt:lpstr>Предложение ЦВ и Сметы 21-22гг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alepakin</dc:creator>
  <cp:lastModifiedBy>alepakin</cp:lastModifiedBy>
  <cp:lastPrinted>2021-06-04T09:22:21Z</cp:lastPrinted>
  <dcterms:created xsi:type="dcterms:W3CDTF">2015-07-19T07:15:44Z</dcterms:created>
  <dcterms:modified xsi:type="dcterms:W3CDTF">2021-06-11T19:12:13Z</dcterms:modified>
</cp:coreProperties>
</file>