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ffice\СНТ Прибор\"/>
    </mc:Choice>
  </mc:AlternateContent>
  <xr:revisionPtr revIDLastSave="0" documentId="13_ncr:1_{343AA549-6705-480B-9C0E-5FB55A7FBB73}" xr6:coauthVersionLast="47" xr6:coauthVersionMax="47" xr10:uidLastSave="{00000000-0000-0000-0000-000000000000}"/>
  <bookViews>
    <workbookView xWindow="-110" yWindow="-110" windowWidth="19420" windowHeight="11020" xr2:uid="{76F4A536-96CE-48AB-B469-BA6115B78241}"/>
  </bookViews>
  <sheets>
    <sheet name="ФЭО 21-22" sheetId="2" r:id="rId1"/>
    <sheet name="Лист1" sheetId="1" r:id="rId2"/>
  </sheets>
  <externalReferences>
    <externalReference r:id="rId3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70" i="2" l="1"/>
  <c r="C71" i="2" s="1"/>
  <c r="C64" i="2"/>
  <c r="C65" i="2" s="1"/>
  <c r="C56" i="2"/>
  <c r="C57" i="2" s="1"/>
  <c r="H47" i="2"/>
  <c r="G47" i="2"/>
  <c r="F47" i="2"/>
  <c r="D47" i="2"/>
  <c r="E46" i="2"/>
  <c r="E47" i="2" s="1"/>
  <c r="H45" i="2"/>
  <c r="G45" i="2"/>
  <c r="F45" i="2"/>
  <c r="H44" i="2"/>
  <c r="G44" i="2"/>
  <c r="F44" i="2"/>
  <c r="E44" i="2"/>
  <c r="E45" i="2" s="1"/>
  <c r="H43" i="2"/>
  <c r="G43" i="2"/>
  <c r="F43" i="2"/>
  <c r="H42" i="2"/>
  <c r="G42" i="2"/>
  <c r="F42" i="2"/>
  <c r="D42" i="2"/>
  <c r="D44" i="2" s="1"/>
  <c r="D45" i="2" s="1"/>
  <c r="H41" i="2"/>
  <c r="G41" i="2"/>
  <c r="F41" i="2"/>
  <c r="D32" i="2"/>
  <c r="D31" i="2"/>
  <c r="D30" i="2"/>
  <c r="D29" i="2"/>
  <c r="D28" i="2"/>
  <c r="D27" i="2"/>
  <c r="D26" i="2"/>
  <c r="D33" i="2" s="1"/>
  <c r="C26" i="2"/>
  <c r="D24" i="2"/>
  <c r="D23" i="2"/>
  <c r="D21" i="2"/>
  <c r="C21" i="2"/>
  <c r="D20" i="2"/>
  <c r="D18" i="2"/>
  <c r="C18" i="2"/>
  <c r="D17" i="2"/>
  <c r="D16" i="2"/>
  <c r="D15" i="2"/>
  <c r="D14" i="2"/>
  <c r="D13" i="2"/>
  <c r="D12" i="2"/>
  <c r="D11" i="2"/>
  <c r="C11" i="2"/>
  <c r="D10" i="2"/>
  <c r="D9" i="2"/>
  <c r="D8" i="2"/>
  <c r="D7" i="2"/>
  <c r="C14" i="2" l="1"/>
  <c r="C7" i="2" s="1"/>
  <c r="C33" i="2" s="1"/>
  <c r="C34" i="2" s="1"/>
  <c r="C35" i="2" s="1"/>
  <c r="G4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alepakin</author>
  </authors>
  <commentList>
    <comment ref="D44" authorId="0" shapeId="0" xr:uid="{E268B7D2-E66B-48AC-AC95-E2D377B517E5}">
      <text>
        <r>
          <rPr>
            <b/>
            <sz val="9"/>
            <color indexed="81"/>
            <rFont val="Tahoma"/>
            <family val="2"/>
            <charset val="204"/>
          </rPr>
          <t>Перечислено в ЦВ по противопожарной безопасности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44" authorId="0" shapeId="0" xr:uid="{57EE5B79-2464-4D06-AAE4-D4E6CE7E7490}">
      <text>
        <r>
          <rPr>
            <b/>
            <sz val="9"/>
            <color indexed="81"/>
            <rFont val="Tahoma"/>
            <family val="2"/>
            <charset val="204"/>
          </rPr>
          <t>Перечислено в ЦВ по противопожарной безопасности</t>
        </r>
      </text>
    </comment>
    <comment ref="E46" authorId="0" shapeId="0" xr:uid="{45D49875-6E07-44E9-8E72-4306D49600B2}">
      <text>
        <r>
          <rPr>
            <b/>
            <sz val="9"/>
            <color indexed="81"/>
            <rFont val="Tahoma"/>
            <family val="2"/>
            <charset val="204"/>
          </rPr>
          <t>Долг садоводов по ЦВ на экспертизу В/нап башни включён в долг по ЦВ лицензирования скважины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46" authorId="0" shapeId="0" xr:uid="{B149B25E-F4A9-40B0-B815-B5F31C967D97}">
      <text>
        <r>
          <rPr>
            <b/>
            <sz val="9"/>
            <color indexed="81"/>
            <rFont val="Tahoma"/>
            <family val="2"/>
            <charset val="204"/>
          </rPr>
          <t>Долг садоводов по ЦВ на экспертизу В/нап башни включён в долг по ЦВ лицензирования скважины</t>
        </r>
      </text>
    </comment>
  </commentList>
</comments>
</file>

<file path=xl/sharedStrings.xml><?xml version="1.0" encoding="utf-8"?>
<sst xmlns="http://schemas.openxmlformats.org/spreadsheetml/2006/main" count="96" uniqueCount="77">
  <si>
    <t>I. Финансово-экономическое обоснование  размера членских взносов 
на 2 полугодие 2021 - 1 полугодие 2022гг. СНТ "ПРИБОР"</t>
  </si>
  <si>
    <t>соток частная собственность земли в пределах СНТ "Прибор"</t>
  </si>
  <si>
    <t>земельных участков (всего 292 - сторожка)</t>
  </si>
  <si>
    <t>№ п/п</t>
  </si>
  <si>
    <t>Текущие расходы:Членские взносы</t>
  </si>
  <si>
    <t>Сумма,руб.</t>
  </si>
  <si>
    <t>План</t>
  </si>
  <si>
    <t>Фактическое исполнение по состоянию на 13.06.2023г.</t>
  </si>
  <si>
    <t xml:space="preserve">ФОТ и налоги с ФОТ в т.ч: </t>
  </si>
  <si>
    <t>з/п председателя правления, включая НДФЛ 13%</t>
  </si>
  <si>
    <t>з/пбухгалтера, включая НДФЛ 13%</t>
  </si>
  <si>
    <t>з/п энергетика, включая НДФЛ 13%</t>
  </si>
  <si>
    <t>з/п сантехника, включая НДФЛ 13%</t>
  </si>
  <si>
    <t>з/п сторожа, включая НДФЛ 13%</t>
  </si>
  <si>
    <t>з/п сборщики, включая НДФЛ 13%</t>
  </si>
  <si>
    <t>Соц.платежи (ОПС-22%+ОСС-2,9%+ОМС-5,1%+НсиПз-0,2%)</t>
  </si>
  <si>
    <t>Земельный налог КС=33664512 руб; ставка налога 0,3%за год</t>
  </si>
  <si>
    <t>Оплата потерь э/э  в электросети СНТ и расходов э/э на общественные нужды На основании расходов 2018-2019г.</t>
  </si>
  <si>
    <t>Вывоз мусора 60конт по 6525руб.за контейнер + 10конт. 10400 строит.</t>
  </si>
  <si>
    <t>ТО дорог в т.ч.</t>
  </si>
  <si>
    <t>выравнивание полотна, очистка полотна от снега На основании расходов смет18-19 и 19-20г. и с учётом годовой инфляции 10%</t>
  </si>
  <si>
    <r>
      <t xml:space="preserve">ТО электросетей </t>
    </r>
    <r>
      <rPr>
        <sz val="11"/>
        <color theme="1"/>
        <rFont val="Calibri"/>
        <family val="2"/>
        <charset val="204"/>
        <scheme val="minor"/>
      </rPr>
      <t>Ремонт или замены оборудования, включая стоимость запчастей и материалов.На основании расходов сметы 18-19г.</t>
    </r>
  </si>
  <si>
    <t>ТО инфраструктуры общего пользования в т.ч.</t>
  </si>
  <si>
    <r>
      <t>К</t>
    </r>
    <r>
      <rPr>
        <sz val="11"/>
        <color theme="1"/>
        <rFont val="Calibri"/>
        <family val="2"/>
        <charset val="204"/>
        <scheme val="minor"/>
      </rPr>
      <t>осметический ремонт (потолок и пол) сторожки</t>
    </r>
  </si>
  <si>
    <r>
      <t>ТО Дренажной системы: п</t>
    </r>
    <r>
      <rPr>
        <sz val="11"/>
        <color theme="1"/>
        <rFont val="Calibri"/>
        <family val="2"/>
        <charset val="204"/>
        <scheme val="minor"/>
      </rPr>
      <t>рочистка 15 дренажных труб под дорогой</t>
    </r>
  </si>
  <si>
    <r>
      <t>ТО земель общего пользования (</t>
    </r>
    <r>
      <rPr>
        <sz val="11"/>
        <color theme="1"/>
        <rFont val="Calibri"/>
        <family val="2"/>
        <charset val="204"/>
        <scheme val="minor"/>
      </rPr>
      <t>покос травы, сбор мусора, сжигание веток, обрезка и повалка деревьев, чистка реки,система дренажа ит.д.</t>
    </r>
  </si>
  <si>
    <t>Резерв по  чрезвычайным ситуациям (авария срочный ремонт)всех систем</t>
  </si>
  <si>
    <t>операционные расходы в т.ч.</t>
  </si>
  <si>
    <t>Банковское обслуживание  На основании фактических  расходов  2 пол 20-пер пол 21г.</t>
  </si>
  <si>
    <t>Канц.принадлежности,проезд,почтовые расходы</t>
  </si>
  <si>
    <t>Судебные издержки(взыскание долгов 15%-20% от суммы долга)</t>
  </si>
  <si>
    <t>тех. обслуживание ПО (ИТС 1С) данные сайта 1С при непрерывном обсл.12 мес.</t>
  </si>
  <si>
    <t>Апрейд бухгалтерской програмы 1С на 1С Бухгалтерия СНТ</t>
  </si>
  <si>
    <t>Программа Астрал отчетность данные офиц.сайта</t>
  </si>
  <si>
    <t>ИТОГО за счет членских взносов</t>
  </si>
  <si>
    <t>Сумма членских взносов за 1 сот</t>
  </si>
  <si>
    <t>Сумма членских взносов за 6 сот</t>
  </si>
  <si>
    <t>II. Исполнение смет целевых взносов состоянию на 13.06.2023г.</t>
  </si>
  <si>
    <t>Раздел</t>
  </si>
  <si>
    <t>Вид Целевого Взноса (ЦВ)</t>
  </si>
  <si>
    <t>Ремонт лесной дороги</t>
  </si>
  <si>
    <t>Экспертиза в/н башни</t>
  </si>
  <si>
    <t>Противопожарная безопасность</t>
  </si>
  <si>
    <t>Лицензирование скважины</t>
  </si>
  <si>
    <t>Покупка кабеля</t>
  </si>
  <si>
    <t>1.</t>
  </si>
  <si>
    <t>Планируемая величина членских взносов</t>
  </si>
  <si>
    <t>2.</t>
  </si>
  <si>
    <t>Получено от садоводов</t>
  </si>
  <si>
    <t>3.</t>
  </si>
  <si>
    <t xml:space="preserve">Оплачены выполненные работы </t>
  </si>
  <si>
    <t>4.</t>
  </si>
  <si>
    <t>Перечислено (-) в другие ЧВ/ЦВ или получено (+) из других ЧВ/ЦВ в целях погашения перерасходов других ЧВ/ЦВ или собстенного перерасхода</t>
  </si>
  <si>
    <t>5.</t>
  </si>
  <si>
    <t xml:space="preserve">Исходящий на 13.06.2022г. остаток целевых взносов </t>
  </si>
  <si>
    <t>6.</t>
  </si>
  <si>
    <t>Перенос долга садоводов из долга по ЦВ в счёт долга по ЧВ или по другим ЦВ</t>
  </si>
  <si>
    <t>7.</t>
  </si>
  <si>
    <t xml:space="preserve">Исходящий на 13.06.2022г. долг садоводов по оплате целевых взносов </t>
  </si>
  <si>
    <t>III. Исполнение работ по целевым взносам</t>
  </si>
  <si>
    <t>Целевые взносы: На мероприятия по пожарной безопасности</t>
  </si>
  <si>
    <t>Сумма, руб.</t>
  </si>
  <si>
    <t>Состояние на 13.06.2022г.</t>
  </si>
  <si>
    <t>Система оповещения (микрофон+колокольчики+усилитель +провод+работа по установке</t>
  </si>
  <si>
    <t>Не выполнено</t>
  </si>
  <si>
    <t>восстановление центральной дороги (1/2 часть) 300 м</t>
  </si>
  <si>
    <t>Выполнено</t>
  </si>
  <si>
    <t>Мероприятия по пожарной безопасности (согласно сметы 1)</t>
  </si>
  <si>
    <t>Организация  Места для сжигания</t>
  </si>
  <si>
    <t>ВСЕГО</t>
  </si>
  <si>
    <t>Сумма целевого взноса  с уч.</t>
  </si>
  <si>
    <t>Целевые взносы: На лицензирование скважины</t>
  </si>
  <si>
    <t>Забор Снт (30м 6-10 улица с калиткой материалы метал лист +работа)</t>
  </si>
  <si>
    <t>Лицензия (пакет документов на скважину)</t>
  </si>
  <si>
    <t>Освещение санитарной зоны</t>
  </si>
  <si>
    <t>Целевые взносы: на покупку кабеля</t>
  </si>
  <si>
    <t>Кабель (в планируемом периоде приобретается только кабель)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</si>
</sst>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1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11"/>
      <color rgb="FF000000"/>
      <name val="FZSong_Superfont"/>
      <charset val="204"/>
    </font>
    <font>
      <b/>
      <sz val="11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rgb="FFFF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/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85">
    <xf numFmtId="0" fontId="0" fillId="0" borderId="0" xfId="0"/>
    <xf numFmtId="0" fontId="2" fillId="0" borderId="0" xfId="0" applyFont="1" applyAlignment="1">
      <alignment horizontal="center" wrapText="1"/>
    </xf>
    <xf numFmtId="0" fontId="0" fillId="0" borderId="0" xfId="0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2" xfId="0" applyFont="1" applyBorder="1" applyAlignment="1">
      <alignment horizontal="right" vertical="top"/>
    </xf>
    <xf numFmtId="0" fontId="1" fillId="0" borderId="1" xfId="0" applyFont="1" applyBorder="1"/>
    <xf numFmtId="3" fontId="1" fillId="0" borderId="1" xfId="0" applyNumberFormat="1" applyFont="1" applyBorder="1" applyAlignment="1">
      <alignment horizontal="right" vertical="top"/>
    </xf>
    <xf numFmtId="164" fontId="1" fillId="0" borderId="1" xfId="0" applyNumberFormat="1" applyFont="1" applyBorder="1" applyAlignment="1">
      <alignment horizontal="right" vertical="top" wrapText="1"/>
    </xf>
    <xf numFmtId="0" fontId="1" fillId="0" borderId="3" xfId="0" applyFont="1" applyBorder="1" applyAlignment="1">
      <alignment horizontal="right" vertical="top"/>
    </xf>
    <xf numFmtId="0" fontId="0" fillId="0" borderId="4" xfId="0" applyBorder="1"/>
    <xf numFmtId="3" fontId="0" fillId="0" borderId="4" xfId="0" applyNumberFormat="1" applyBorder="1" applyAlignment="1">
      <alignment horizontal="right" vertical="top"/>
    </xf>
    <xf numFmtId="164" fontId="0" fillId="0" borderId="4" xfId="0" applyNumberFormat="1" applyBorder="1" applyAlignment="1">
      <alignment horizontal="right" vertical="top" wrapText="1"/>
    </xf>
    <xf numFmtId="4" fontId="0" fillId="0" borderId="0" xfId="0" applyNumberFormat="1"/>
    <xf numFmtId="0" fontId="0" fillId="2" borderId="4" xfId="0" applyFill="1" applyBorder="1"/>
    <xf numFmtId="3" fontId="0" fillId="2" borderId="4" xfId="0" applyNumberFormat="1" applyFill="1" applyBorder="1" applyAlignment="1">
      <alignment horizontal="right" vertical="top"/>
    </xf>
    <xf numFmtId="0" fontId="1" fillId="0" borderId="5" xfId="0" applyFont="1" applyBorder="1" applyAlignment="1">
      <alignment horizontal="right" vertical="top"/>
    </xf>
    <xf numFmtId="0" fontId="0" fillId="2" borderId="5" xfId="0" applyFill="1" applyBorder="1"/>
    <xf numFmtId="3" fontId="0" fillId="2" borderId="5" xfId="0" applyNumberFormat="1" applyFill="1" applyBorder="1" applyAlignment="1">
      <alignment horizontal="right" vertical="top"/>
    </xf>
    <xf numFmtId="164" fontId="0" fillId="0" borderId="6" xfId="0" applyNumberFormat="1" applyBorder="1" applyAlignment="1">
      <alignment horizontal="right" vertical="top" wrapText="1"/>
    </xf>
    <xf numFmtId="1" fontId="0" fillId="0" borderId="0" xfId="0" applyNumberFormat="1"/>
    <xf numFmtId="0" fontId="1" fillId="0" borderId="1" xfId="0" applyFont="1" applyBorder="1" applyAlignment="1">
      <alignment horizontal="right" vertical="top"/>
    </xf>
    <xf numFmtId="164" fontId="1" fillId="0" borderId="1" xfId="0" applyNumberFormat="1" applyFont="1" applyBorder="1" applyAlignment="1">
      <alignment horizontal="right" vertical="top"/>
    </xf>
    <xf numFmtId="0" fontId="1" fillId="0" borderId="1" xfId="0" applyFont="1" applyBorder="1" applyAlignment="1">
      <alignment wrapText="1"/>
    </xf>
    <xf numFmtId="164" fontId="1" fillId="2" borderId="1" xfId="0" applyNumberFormat="1" applyFont="1" applyFill="1" applyBorder="1" applyAlignment="1">
      <alignment horizontal="right" vertical="top"/>
    </xf>
    <xf numFmtId="0" fontId="0" fillId="0" borderId="7" xfId="0" applyBorder="1"/>
    <xf numFmtId="164" fontId="0" fillId="0" borderId="7" xfId="0" applyNumberFormat="1" applyBorder="1" applyAlignment="1">
      <alignment horizontal="right" vertical="top"/>
    </xf>
    <xf numFmtId="164" fontId="0" fillId="0" borderId="7" xfId="0" applyNumberFormat="1" applyBorder="1" applyAlignment="1">
      <alignment horizontal="right" vertical="top" wrapText="1"/>
    </xf>
    <xf numFmtId="0" fontId="1" fillId="0" borderId="1" xfId="0" applyFont="1" applyBorder="1" applyAlignment="1">
      <alignment horizontal="left" vertical="top"/>
    </xf>
    <xf numFmtId="0" fontId="1" fillId="0" borderId="6" xfId="0" applyFont="1" applyBorder="1" applyAlignment="1">
      <alignment wrapText="1"/>
    </xf>
    <xf numFmtId="164" fontId="0" fillId="0" borderId="6" xfId="0" applyNumberFormat="1" applyBorder="1" applyAlignment="1">
      <alignment horizontal="right" vertical="top"/>
    </xf>
    <xf numFmtId="0" fontId="1" fillId="0" borderId="1" xfId="0" applyFont="1" applyBorder="1" applyAlignment="1">
      <alignment horizontal="left" vertical="top" wrapText="1"/>
    </xf>
    <xf numFmtId="0" fontId="0" fillId="0" borderId="3" xfId="0" applyBorder="1"/>
    <xf numFmtId="164" fontId="0" fillId="2" borderId="3" xfId="0" applyNumberFormat="1" applyFill="1" applyBorder="1" applyAlignment="1">
      <alignment horizontal="right" vertical="top"/>
    </xf>
    <xf numFmtId="0" fontId="0" fillId="0" borderId="8" xfId="0" applyBorder="1"/>
    <xf numFmtId="164" fontId="0" fillId="2" borderId="8" xfId="0" applyNumberFormat="1" applyFill="1" applyBorder="1" applyAlignment="1">
      <alignment horizontal="right" vertical="top"/>
    </xf>
    <xf numFmtId="164" fontId="0" fillId="0" borderId="8" xfId="0" applyNumberFormat="1" applyBorder="1" applyAlignment="1">
      <alignment horizontal="right" vertical="top"/>
    </xf>
    <xf numFmtId="0" fontId="0" fillId="0" borderId="6" xfId="0" applyBorder="1"/>
    <xf numFmtId="0" fontId="4" fillId="0" borderId="0" xfId="0" applyFont="1"/>
    <xf numFmtId="3" fontId="4" fillId="0" borderId="0" xfId="0" applyNumberFormat="1" applyFont="1"/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2" fontId="6" fillId="0" borderId="12" xfId="1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2" fontId="6" fillId="0" borderId="14" xfId="1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right" vertical="top"/>
    </xf>
    <xf numFmtId="0" fontId="5" fillId="0" borderId="10" xfId="1" applyBorder="1" applyAlignment="1">
      <alignment horizontal="left" vertical="top" wrapText="1"/>
    </xf>
    <xf numFmtId="0" fontId="7" fillId="0" borderId="11" xfId="1" applyFont="1" applyBorder="1"/>
    <xf numFmtId="3" fontId="5" fillId="0" borderId="11" xfId="1" applyNumberFormat="1" applyBorder="1" applyAlignment="1">
      <alignment horizontal="right" vertical="top" wrapText="1"/>
    </xf>
    <xf numFmtId="3" fontId="5" fillId="0" borderId="11" xfId="1" applyNumberFormat="1" applyBorder="1" applyAlignment="1">
      <alignment horizontal="right" vertical="top"/>
    </xf>
    <xf numFmtId="0" fontId="5" fillId="0" borderId="15" xfId="1" applyBorder="1" applyAlignment="1">
      <alignment horizontal="left" vertical="top" wrapText="1"/>
    </xf>
    <xf numFmtId="0" fontId="0" fillId="0" borderId="10" xfId="0" applyBorder="1" applyAlignment="1">
      <alignment wrapText="1"/>
    </xf>
    <xf numFmtId="0" fontId="0" fillId="0" borderId="10" xfId="0" applyBorder="1"/>
    <xf numFmtId="3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0" fillId="0" borderId="16" xfId="0" applyBorder="1" applyAlignment="1">
      <alignment wrapText="1"/>
    </xf>
    <xf numFmtId="164" fontId="0" fillId="2" borderId="16" xfId="0" applyNumberFormat="1" applyFill="1" applyBorder="1"/>
    <xf numFmtId="0" fontId="8" fillId="0" borderId="16" xfId="0" applyFont="1" applyBorder="1"/>
    <xf numFmtId="3" fontId="0" fillId="0" borderId="9" xfId="0" applyNumberFormat="1" applyBorder="1" applyAlignment="1">
      <alignment wrapText="1"/>
    </xf>
    <xf numFmtId="164" fontId="0" fillId="2" borderId="9" xfId="0" applyNumberFormat="1" applyFill="1" applyBorder="1"/>
    <xf numFmtId="0" fontId="0" fillId="0" borderId="9" xfId="0" applyBorder="1"/>
    <xf numFmtId="0" fontId="8" fillId="0" borderId="9" xfId="0" applyFont="1" applyBorder="1"/>
    <xf numFmtId="164" fontId="9" fillId="0" borderId="9" xfId="0" applyNumberFormat="1" applyFont="1" applyBorder="1"/>
    <xf numFmtId="0" fontId="0" fillId="0" borderId="16" xfId="0" applyBorder="1"/>
    <xf numFmtId="1" fontId="9" fillId="0" borderId="16" xfId="0" applyNumberFormat="1" applyFont="1" applyBorder="1"/>
    <xf numFmtId="1" fontId="9" fillId="0" borderId="0" xfId="0" applyNumberFormat="1" applyFont="1"/>
    <xf numFmtId="0" fontId="0" fillId="2" borderId="17" xfId="0" applyFill="1" applyBorder="1" applyAlignment="1">
      <alignment wrapText="1"/>
    </xf>
    <xf numFmtId="164" fontId="0" fillId="2" borderId="17" xfId="0" applyNumberFormat="1" applyFill="1" applyBorder="1"/>
    <xf numFmtId="0" fontId="8" fillId="0" borderId="17" xfId="0" applyFont="1" applyBorder="1"/>
    <xf numFmtId="0" fontId="0" fillId="2" borderId="9" xfId="0" applyFill="1" applyBorder="1"/>
    <xf numFmtId="164" fontId="9" fillId="0" borderId="0" xfId="0" applyNumberFormat="1" applyFont="1"/>
    <xf numFmtId="4" fontId="9" fillId="0" borderId="0" xfId="0" applyNumberFormat="1" applyFont="1"/>
    <xf numFmtId="3" fontId="9" fillId="0" borderId="9" xfId="0" applyNumberFormat="1" applyFont="1" applyBorder="1"/>
    <xf numFmtId="3" fontId="0" fillId="2" borderId="9" xfId="0" applyNumberFormat="1" applyFill="1" applyBorder="1"/>
    <xf numFmtId="3" fontId="9" fillId="0" borderId="0" xfId="0" applyNumberFormat="1" applyFont="1"/>
    <xf numFmtId="3" fontId="12" fillId="0" borderId="11" xfId="1" applyNumberFormat="1" applyFont="1" applyBorder="1" applyAlignment="1">
      <alignment horizontal="right" vertical="top" wrapText="1"/>
    </xf>
    <xf numFmtId="3" fontId="12" fillId="0" borderId="11" xfId="1" applyNumberFormat="1" applyFont="1" applyBorder="1" applyAlignment="1">
      <alignment horizontal="right" vertical="top"/>
    </xf>
  </cellXfs>
  <cellStyles count="2">
    <cellStyle name="Обычный" xfId="0" builtinId="0"/>
    <cellStyle name="Обычный 3" xfId="1" xr:uid="{3B4EFFEC-F0AF-4768-BA6B-3169EBFE75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1;&#1102;&#1076;&#1078;&#1077;&#1090;%20&#1057;&#1053;&#1058;%20&#1055;&#1088;&#1080;&#1073;&#1086;&#1088;%202015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 ворот"/>
      <sheetName val="Протоколы"/>
      <sheetName val="Д-Р на 12.2015"/>
      <sheetName val="Д-Р 2016"/>
      <sheetName val="Бюджет 17-18гг"/>
      <sheetName val="Бюджет 18-19гг"/>
      <sheetName val="ФЭО сметы 19-20гг от Ирины"/>
      <sheetName val="Бюджет 19-20гг"/>
      <sheetName val="Бюджет 20-21гг"/>
      <sheetName val="ФЭО 21-22"/>
      <sheetName val="Бюджет 21-22гг"/>
      <sheetName val="ФЭО 22-23"/>
      <sheetName val="Бюджет 22-23гг"/>
      <sheetName val="Кадастрирование ЗОП"/>
      <sheetName val="Ремонт дороги-2018"/>
      <sheetName val="Кабел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7">
          <cell r="E37">
            <v>937726</v>
          </cell>
        </row>
        <row r="38">
          <cell r="F38">
            <v>347416</v>
          </cell>
        </row>
        <row r="39">
          <cell r="F39">
            <v>347416</v>
          </cell>
        </row>
        <row r="42">
          <cell r="F42">
            <v>206894</v>
          </cell>
        </row>
        <row r="43">
          <cell r="F43">
            <v>36000</v>
          </cell>
        </row>
        <row r="44">
          <cell r="E44">
            <v>180506</v>
          </cell>
        </row>
        <row r="45">
          <cell r="E45">
            <v>101000</v>
          </cell>
        </row>
        <row r="46">
          <cell r="E46">
            <v>311484</v>
          </cell>
        </row>
        <row r="49">
          <cell r="E49">
            <v>329202</v>
          </cell>
        </row>
        <row r="50">
          <cell r="E50">
            <v>81620</v>
          </cell>
        </row>
        <row r="52">
          <cell r="E52">
            <v>161720</v>
          </cell>
        </row>
        <row r="61">
          <cell r="E61">
            <v>62650</v>
          </cell>
        </row>
        <row r="66">
          <cell r="E66">
            <v>62650</v>
          </cell>
        </row>
        <row r="69">
          <cell r="E69">
            <v>186953</v>
          </cell>
        </row>
        <row r="73">
          <cell r="E73">
            <v>137400</v>
          </cell>
        </row>
        <row r="74">
          <cell r="F74">
            <v>26979</v>
          </cell>
        </row>
        <row r="75">
          <cell r="F75">
            <v>13621</v>
          </cell>
        </row>
        <row r="76">
          <cell r="F76">
            <v>70000</v>
          </cell>
        </row>
        <row r="77">
          <cell r="F77">
            <v>14700</v>
          </cell>
        </row>
        <row r="78">
          <cell r="F78">
            <v>7200</v>
          </cell>
        </row>
        <row r="79">
          <cell r="F79">
            <v>4900</v>
          </cell>
        </row>
        <row r="109">
          <cell r="E109">
            <v>583865</v>
          </cell>
        </row>
        <row r="110">
          <cell r="E110">
            <v>410568</v>
          </cell>
        </row>
        <row r="111">
          <cell r="E111">
            <v>385307</v>
          </cell>
        </row>
        <row r="112">
          <cell r="E112">
            <v>795875</v>
          </cell>
        </row>
        <row r="113">
          <cell r="E113">
            <v>0</v>
          </cell>
        </row>
        <row r="114">
          <cell r="E114">
            <v>173297</v>
          </cell>
        </row>
        <row r="119">
          <cell r="E119">
            <v>336937.5</v>
          </cell>
        </row>
        <row r="120">
          <cell r="E120">
            <v>247377.5</v>
          </cell>
        </row>
        <row r="121">
          <cell r="E121">
            <v>180122.5</v>
          </cell>
        </row>
        <row r="122">
          <cell r="E122">
            <v>427500</v>
          </cell>
        </row>
        <row r="123">
          <cell r="E123">
            <v>0</v>
          </cell>
        </row>
        <row r="124">
          <cell r="E124">
            <v>89560</v>
          </cell>
        </row>
        <row r="129">
          <cell r="E129">
            <v>285071.5</v>
          </cell>
        </row>
        <row r="130">
          <cell r="E130">
            <v>198987.5</v>
          </cell>
        </row>
        <row r="131">
          <cell r="E131">
            <v>175912.5</v>
          </cell>
        </row>
        <row r="132">
          <cell r="E132">
            <v>374900</v>
          </cell>
        </row>
        <row r="133">
          <cell r="E133">
            <v>0</v>
          </cell>
        </row>
        <row r="134">
          <cell r="E134">
            <v>86084</v>
          </cell>
        </row>
        <row r="151">
          <cell r="E151">
            <v>132000</v>
          </cell>
        </row>
      </sheetData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F0A9B-094B-4BCC-B34C-E1379689AE45}">
  <dimension ref="A1:J71"/>
  <sheetViews>
    <sheetView tabSelected="1" zoomScaleNormal="100" workbookViewId="0">
      <selection activeCell="B37" sqref="B37"/>
    </sheetView>
  </sheetViews>
  <sheetFormatPr defaultRowHeight="14.5"/>
  <cols>
    <col min="2" max="2" width="73.81640625" customWidth="1"/>
    <col min="3" max="3" width="9.1796875" customWidth="1"/>
    <col min="4" max="4" width="14.36328125" customWidth="1"/>
    <col min="5" max="5" width="11.54296875" customWidth="1"/>
    <col min="6" max="6" width="11.453125" customWidth="1"/>
    <col min="7" max="7" width="10.453125" customWidth="1"/>
    <col min="10" max="10" width="10" bestFit="1" customWidth="1"/>
  </cols>
  <sheetData>
    <row r="1" spans="1:10" ht="46.5" customHeight="1">
      <c r="A1" s="1" t="s">
        <v>0</v>
      </c>
      <c r="B1" s="1"/>
      <c r="C1" s="1"/>
      <c r="D1" s="2"/>
    </row>
    <row r="2" spans="1:10" ht="19" customHeight="1">
      <c r="A2" s="3">
        <v>1808</v>
      </c>
      <c r="B2" s="3" t="s">
        <v>1</v>
      </c>
      <c r="C2" s="4"/>
    </row>
    <row r="3" spans="1:10" ht="19" customHeight="1">
      <c r="A3" s="3">
        <v>291</v>
      </c>
      <c r="B3" s="3" t="s">
        <v>2</v>
      </c>
      <c r="C3" s="4"/>
    </row>
    <row r="4" spans="1:10" ht="14" customHeight="1" thickBot="1">
      <c r="A4" s="3"/>
      <c r="B4" s="3"/>
      <c r="C4" s="4"/>
    </row>
    <row r="5" spans="1:10" ht="15.5" thickTop="1" thickBot="1">
      <c r="A5" s="5" t="s">
        <v>3</v>
      </c>
      <c r="B5" s="5" t="s">
        <v>4</v>
      </c>
      <c r="C5" s="6" t="s">
        <v>5</v>
      </c>
      <c r="D5" s="7"/>
    </row>
    <row r="6" spans="1:10" ht="59" thickTop="1" thickBot="1">
      <c r="A6" s="5"/>
      <c r="B6" s="5" t="s">
        <v>4</v>
      </c>
      <c r="C6" s="8" t="s">
        <v>6</v>
      </c>
      <c r="D6" s="8" t="s">
        <v>7</v>
      </c>
      <c r="E6" s="9"/>
    </row>
    <row r="7" spans="1:10" ht="14" customHeight="1" thickTop="1" thickBot="1">
      <c r="A7" s="10">
        <v>1</v>
      </c>
      <c r="B7" s="11" t="s">
        <v>8</v>
      </c>
      <c r="C7" s="12">
        <f>SUM(C8:C14)</f>
        <v>1427710.8835862069</v>
      </c>
      <c r="D7" s="13">
        <f>'[1]Бюджет 21-22гг'!E37+'[1]Бюджет 21-22гг'!E44</f>
        <v>1118232</v>
      </c>
    </row>
    <row r="8" spans="1:10" ht="14" customHeight="1" thickTop="1">
      <c r="A8" s="14"/>
      <c r="B8" s="15" t="s">
        <v>9</v>
      </c>
      <c r="C8" s="16">
        <v>344828</v>
      </c>
      <c r="D8" s="17">
        <f>'[1]Бюджет 21-22гг'!F38</f>
        <v>347416</v>
      </c>
    </row>
    <row r="9" spans="1:10" ht="14" customHeight="1">
      <c r="A9" s="14"/>
      <c r="B9" s="15" t="s">
        <v>10</v>
      </c>
      <c r="C9" s="16">
        <v>344827.58620689658</v>
      </c>
      <c r="D9" s="17">
        <f>'[1]Бюджет 21-22гг'!F39</f>
        <v>347416</v>
      </c>
      <c r="F9" s="18"/>
      <c r="J9" s="18"/>
    </row>
    <row r="10" spans="1:10" ht="14" customHeight="1">
      <c r="A10" s="14"/>
      <c r="B10" s="15" t="s">
        <v>11</v>
      </c>
      <c r="C10" s="16">
        <v>57471.264367816097</v>
      </c>
      <c r="D10" s="17">
        <f>'[1]Бюджет 21-22гг'!F40</f>
        <v>0</v>
      </c>
    </row>
    <row r="11" spans="1:10" ht="14" customHeight="1">
      <c r="A11" s="14"/>
      <c r="B11" s="19" t="s">
        <v>12</v>
      </c>
      <c r="C11" s="20">
        <f>206896.551724138/2</f>
        <v>103448.275862069</v>
      </c>
      <c r="D11" s="17">
        <f>'[1]Бюджет 21-22гг'!F41</f>
        <v>0</v>
      </c>
    </row>
    <row r="12" spans="1:10" ht="14" customHeight="1">
      <c r="A12" s="14"/>
      <c r="B12" s="15" t="s">
        <v>13</v>
      </c>
      <c r="C12" s="16">
        <v>206896.55172413794</v>
      </c>
      <c r="D12" s="17">
        <f>'[1]Бюджет 21-22гг'!F42</f>
        <v>206894</v>
      </c>
      <c r="J12" s="18"/>
    </row>
    <row r="13" spans="1:10" ht="14" customHeight="1">
      <c r="A13" s="14"/>
      <c r="B13" s="19" t="s">
        <v>14</v>
      </c>
      <c r="C13" s="20">
        <v>39080.45977011494</v>
      </c>
      <c r="D13" s="17">
        <f>'[1]Бюджет 21-22гг'!F43</f>
        <v>36000</v>
      </c>
    </row>
    <row r="14" spans="1:10" ht="14" customHeight="1" thickBot="1">
      <c r="A14" s="21"/>
      <c r="B14" s="22" t="s">
        <v>15</v>
      </c>
      <c r="C14" s="23">
        <f>(C8+C9+C10+C11+C12+C13)*(22+2.9+5.1+0.2)/100</f>
        <v>331158.74565517239</v>
      </c>
      <c r="D14" s="24">
        <f>'[1]Бюджет 21-22гг'!E44</f>
        <v>180506</v>
      </c>
      <c r="F14" s="25"/>
    </row>
    <row r="15" spans="1:10" ht="13.5" customHeight="1" thickTop="1" thickBot="1">
      <c r="A15" s="26">
        <v>2</v>
      </c>
      <c r="B15" s="11" t="s">
        <v>16</v>
      </c>
      <c r="C15" s="27">
        <v>100994</v>
      </c>
      <c r="D15" s="13">
        <f>'[1]Бюджет 21-22гг'!E45</f>
        <v>101000</v>
      </c>
      <c r="J15" s="25"/>
    </row>
    <row r="16" spans="1:10" ht="28.5" customHeight="1" thickTop="1" thickBot="1">
      <c r="A16" s="26">
        <v>3</v>
      </c>
      <c r="B16" s="28" t="s">
        <v>17</v>
      </c>
      <c r="C16" s="29">
        <v>400000</v>
      </c>
      <c r="D16" s="13">
        <f>'[1]Бюджет 21-22гг'!E46</f>
        <v>311484</v>
      </c>
      <c r="J16" s="25"/>
    </row>
    <row r="17" spans="1:10" ht="15" customHeight="1" thickTop="1" thickBot="1">
      <c r="A17" s="26">
        <v>4</v>
      </c>
      <c r="B17" s="11" t="s">
        <v>18</v>
      </c>
      <c r="C17" s="29">
        <v>495500</v>
      </c>
      <c r="D17" s="13">
        <f>'[1]Бюджет 21-22гг'!E49</f>
        <v>329202</v>
      </c>
      <c r="J17" s="25"/>
    </row>
    <row r="18" spans="1:10" ht="15" customHeight="1" thickTop="1" thickBot="1">
      <c r="A18" s="10">
        <v>5</v>
      </c>
      <c r="B18" s="11" t="s">
        <v>19</v>
      </c>
      <c r="C18" s="29">
        <f>C19</f>
        <v>80000</v>
      </c>
      <c r="D18" s="13">
        <f>'[1]Бюджет 21-22гг'!E52</f>
        <v>161720</v>
      </c>
    </row>
    <row r="19" spans="1:10" ht="16" customHeight="1" thickTop="1" thickBot="1">
      <c r="A19" s="14"/>
      <c r="B19" s="30" t="s">
        <v>20</v>
      </c>
      <c r="C19" s="31">
        <v>80000</v>
      </c>
      <c r="D19" s="32"/>
    </row>
    <row r="20" spans="1:10" ht="15.5" customHeight="1" thickTop="1" thickBot="1">
      <c r="A20" s="26">
        <v>6</v>
      </c>
      <c r="B20" s="33" t="s">
        <v>21</v>
      </c>
      <c r="C20" s="29">
        <v>40000</v>
      </c>
      <c r="D20" s="13">
        <f>'[1]Бюджет 21-22гг'!E61</f>
        <v>62650</v>
      </c>
    </row>
    <row r="21" spans="1:10" ht="15.5" customHeight="1" thickTop="1" thickBot="1">
      <c r="A21" s="10">
        <v>7</v>
      </c>
      <c r="B21" s="11" t="s">
        <v>22</v>
      </c>
      <c r="C21" s="29">
        <f>C22</f>
        <v>5758</v>
      </c>
      <c r="D21" s="13">
        <f>'[1]Бюджет 21-22гг'!E66</f>
        <v>62650</v>
      </c>
    </row>
    <row r="22" spans="1:10" ht="15.5" customHeight="1" thickTop="1" thickBot="1">
      <c r="A22" s="21"/>
      <c r="B22" s="34" t="s">
        <v>23</v>
      </c>
      <c r="C22" s="35">
        <v>5758</v>
      </c>
      <c r="D22" s="24"/>
    </row>
    <row r="23" spans="1:10" ht="31" customHeight="1" thickTop="1" thickBot="1">
      <c r="A23" s="26">
        <v>8</v>
      </c>
      <c r="B23" s="33" t="s">
        <v>24</v>
      </c>
      <c r="C23" s="29">
        <v>150000</v>
      </c>
      <c r="D23" s="13">
        <f>'[1]Бюджет 21-22гг'!E50</f>
        <v>81620</v>
      </c>
    </row>
    <row r="24" spans="1:10" ht="29" customHeight="1" thickTop="1" thickBot="1">
      <c r="A24" s="26">
        <v>9</v>
      </c>
      <c r="B24" s="36" t="s">
        <v>25</v>
      </c>
      <c r="C24" s="29">
        <v>130000</v>
      </c>
      <c r="D24" s="13">
        <f>'[1]Бюджет 21-22гг'!E69</f>
        <v>186953</v>
      </c>
    </row>
    <row r="25" spans="1:10" ht="15" customHeight="1" thickTop="1" thickBot="1">
      <c r="A25" s="26">
        <v>10</v>
      </c>
      <c r="B25" s="33" t="s">
        <v>26</v>
      </c>
      <c r="C25" s="29">
        <v>100000</v>
      </c>
      <c r="D25" s="13"/>
    </row>
    <row r="26" spans="1:10" ht="15" customHeight="1" thickTop="1" thickBot="1">
      <c r="A26" s="10">
        <v>11</v>
      </c>
      <c r="B26" s="11" t="s">
        <v>27</v>
      </c>
      <c r="C26" s="29">
        <f>SUM(C27:C32)</f>
        <v>251570</v>
      </c>
      <c r="D26" s="13">
        <f>'[1]Бюджет 21-22гг'!E73</f>
        <v>137400</v>
      </c>
    </row>
    <row r="27" spans="1:10" ht="12.5" customHeight="1" thickTop="1">
      <c r="A27" s="14"/>
      <c r="B27" s="37" t="s">
        <v>28</v>
      </c>
      <c r="C27" s="38">
        <v>32000</v>
      </c>
      <c r="D27" s="17">
        <f>'[1]Бюджет 21-22гг'!F74</f>
        <v>26979</v>
      </c>
      <c r="F27" s="18"/>
    </row>
    <row r="28" spans="1:10" ht="12.5" customHeight="1">
      <c r="A28" s="14"/>
      <c r="B28" s="39" t="s">
        <v>29</v>
      </c>
      <c r="C28" s="40">
        <v>23555</v>
      </c>
      <c r="D28" s="32">
        <f>'[1]Бюджет 21-22гг'!F75</f>
        <v>13621</v>
      </c>
    </row>
    <row r="29" spans="1:10" ht="12.5" customHeight="1">
      <c r="A29" s="14"/>
      <c r="B29" s="39" t="s">
        <v>30</v>
      </c>
      <c r="C29" s="40">
        <v>150000</v>
      </c>
      <c r="D29" s="32">
        <f>'[1]Бюджет 21-22гг'!F76</f>
        <v>70000</v>
      </c>
    </row>
    <row r="30" spans="1:10" ht="12.5" customHeight="1">
      <c r="A30" s="14"/>
      <c r="B30" s="39" t="s">
        <v>31</v>
      </c>
      <c r="C30" s="41">
        <v>33915</v>
      </c>
      <c r="D30" s="32">
        <f>'[1]Бюджет 21-22гг'!F77</f>
        <v>14700</v>
      </c>
    </row>
    <row r="31" spans="1:10" ht="12.5" customHeight="1">
      <c r="A31" s="14"/>
      <c r="B31" s="39" t="s">
        <v>32</v>
      </c>
      <c r="C31" s="41">
        <v>7200</v>
      </c>
      <c r="D31" s="32">
        <f>'[1]Бюджет 21-22гг'!F78</f>
        <v>7200</v>
      </c>
    </row>
    <row r="32" spans="1:10" ht="12.5" customHeight="1" thickBot="1">
      <c r="A32" s="21"/>
      <c r="B32" s="42" t="s">
        <v>33</v>
      </c>
      <c r="C32" s="35">
        <v>4900</v>
      </c>
      <c r="D32" s="32">
        <f>'[1]Бюджет 21-22гг'!F79</f>
        <v>4900</v>
      </c>
    </row>
    <row r="33" spans="1:8" ht="15.5" thickTop="1" thickBot="1">
      <c r="A33" s="26"/>
      <c r="B33" s="33" t="s">
        <v>34</v>
      </c>
      <c r="C33" s="29">
        <f>C26+C25+C24+C23+C21+C20+C18+C17+C16+C15+C7</f>
        <v>3181532.8835862069</v>
      </c>
      <c r="D33" s="29">
        <f>D26+D25+D24+D23+D21+D20+D18+D17+D16+D15+D7</f>
        <v>2552911</v>
      </c>
    </row>
    <row r="34" spans="1:8" ht="16.5" customHeight="1" thickTop="1">
      <c r="A34" s="43"/>
      <c r="B34" s="43" t="s">
        <v>35</v>
      </c>
      <c r="C34" s="44">
        <f>C33/A2</f>
        <v>1759.6973913640525</v>
      </c>
    </row>
    <row r="35" spans="1:8" ht="16.5" customHeight="1">
      <c r="A35" s="43"/>
      <c r="B35" s="43" t="s">
        <v>36</v>
      </c>
      <c r="C35" s="44">
        <f>C34*6</f>
        <v>10558.184348184315</v>
      </c>
    </row>
    <row r="36" spans="1:8" ht="16.5" customHeight="1">
      <c r="A36" s="43"/>
      <c r="B36" s="43"/>
      <c r="C36" s="44"/>
    </row>
    <row r="37" spans="1:8" ht="16.5" customHeight="1">
      <c r="A37" s="43" t="s">
        <v>37</v>
      </c>
      <c r="B37" s="43"/>
      <c r="C37" s="44"/>
    </row>
    <row r="38" spans="1:8" ht="16.5" customHeight="1">
      <c r="A38" s="43"/>
      <c r="B38" s="43"/>
      <c r="C38" s="44"/>
    </row>
    <row r="39" spans="1:8" ht="15" customHeight="1">
      <c r="A39" s="45" t="s">
        <v>3</v>
      </c>
      <c r="B39" s="46" t="s">
        <v>38</v>
      </c>
      <c r="C39" s="47"/>
      <c r="D39" s="48" t="s">
        <v>39</v>
      </c>
      <c r="E39" s="49"/>
      <c r="F39" s="50"/>
      <c r="G39" s="50"/>
      <c r="H39" s="51"/>
    </row>
    <row r="40" spans="1:8" ht="41" customHeight="1">
      <c r="A40" s="45"/>
      <c r="B40" s="46"/>
      <c r="C40" s="47"/>
      <c r="D40" s="52" t="s">
        <v>40</v>
      </c>
      <c r="E40" s="52" t="s">
        <v>41</v>
      </c>
      <c r="F40" s="52" t="s">
        <v>42</v>
      </c>
      <c r="G40" s="52" t="s">
        <v>43</v>
      </c>
      <c r="H40" s="52" t="s">
        <v>44</v>
      </c>
    </row>
    <row r="41" spans="1:8" ht="14" customHeight="1">
      <c r="A41" s="53" t="s">
        <v>45</v>
      </c>
      <c r="B41" s="54" t="s">
        <v>46</v>
      </c>
      <c r="C41" s="55"/>
      <c r="D41" s="56">
        <v>2751450</v>
      </c>
      <c r="E41" s="56">
        <v>138750</v>
      </c>
      <c r="F41" s="56">
        <f>'[1]Бюджет 21-22гг'!E109</f>
        <v>583865</v>
      </c>
      <c r="G41" s="83">
        <f>'[1]Бюджет 21-22гг'!E119</f>
        <v>336937.5</v>
      </c>
      <c r="H41" s="56">
        <f>'[1]Бюджет 21-22гг'!E129</f>
        <v>285071.5</v>
      </c>
    </row>
    <row r="42" spans="1:8" ht="14" customHeight="1">
      <c r="A42" s="53" t="s">
        <v>47</v>
      </c>
      <c r="B42" s="54" t="s">
        <v>48</v>
      </c>
      <c r="C42" s="55"/>
      <c r="D42" s="57">
        <f>2185150+'[1]Бюджет 21-22гг'!E151</f>
        <v>2317150</v>
      </c>
      <c r="E42" s="57">
        <v>98775</v>
      </c>
      <c r="F42" s="57">
        <f>'[1]Бюджет 21-22гг'!E110</f>
        <v>410568</v>
      </c>
      <c r="G42" s="84">
        <f>'[1]Бюджет 21-22гг'!E120</f>
        <v>247377.5</v>
      </c>
      <c r="H42" s="57">
        <f>'[1]Бюджет 21-22гг'!E130</f>
        <v>198987.5</v>
      </c>
    </row>
    <row r="43" spans="1:8" ht="14" customHeight="1">
      <c r="A43" s="53" t="s">
        <v>49</v>
      </c>
      <c r="B43" s="54" t="s">
        <v>50</v>
      </c>
      <c r="C43" s="55"/>
      <c r="D43" s="57">
        <v>2281500</v>
      </c>
      <c r="E43" s="57">
        <v>0</v>
      </c>
      <c r="F43" s="57">
        <f>'[1]Бюджет 21-22гг'!E112</f>
        <v>795875</v>
      </c>
      <c r="G43" s="84">
        <f>'[1]Бюджет 21-22гг'!E122</f>
        <v>427500</v>
      </c>
      <c r="H43" s="57">
        <f>'[1]Бюджет 21-22гг'!E132</f>
        <v>374900</v>
      </c>
    </row>
    <row r="44" spans="1:8" ht="30.5" customHeight="1">
      <c r="A44" s="53" t="s">
        <v>51</v>
      </c>
      <c r="B44" s="58" t="s">
        <v>52</v>
      </c>
      <c r="C44" s="59"/>
      <c r="D44" s="57">
        <f>-(D42-D43)</f>
        <v>-35650</v>
      </c>
      <c r="E44" s="57">
        <f>-(E42-E43)</f>
        <v>-98775</v>
      </c>
      <c r="F44" s="57">
        <f>'[1]Бюджет 21-22гг'!E111</f>
        <v>385307</v>
      </c>
      <c r="G44" s="84">
        <f>'[1]Бюджет 21-22гг'!E121</f>
        <v>180122.5</v>
      </c>
      <c r="H44" s="57">
        <f>'[1]Бюджет 21-22гг'!E131</f>
        <v>175912.5</v>
      </c>
    </row>
    <row r="45" spans="1:8" ht="14" customHeight="1">
      <c r="A45" s="53" t="s">
        <v>53</v>
      </c>
      <c r="B45" s="54" t="s">
        <v>54</v>
      </c>
      <c r="C45" s="55"/>
      <c r="D45" s="57">
        <f>D42-D43+D44</f>
        <v>0</v>
      </c>
      <c r="E45" s="57">
        <f>E42-E43+E44</f>
        <v>0</v>
      </c>
      <c r="F45" s="57">
        <f>'[1]Бюджет 21-22гг'!E113</f>
        <v>0</v>
      </c>
      <c r="G45" s="84">
        <f>'[1]Бюджет 21-22гг'!E123</f>
        <v>0</v>
      </c>
      <c r="H45" s="57">
        <f>'[1]Бюджет 21-22гг'!E133</f>
        <v>0</v>
      </c>
    </row>
    <row r="46" spans="1:8" ht="14" customHeight="1">
      <c r="A46" s="53" t="s">
        <v>55</v>
      </c>
      <c r="B46" s="58" t="s">
        <v>56</v>
      </c>
      <c r="C46" s="60"/>
      <c r="D46" s="57">
        <v>0</v>
      </c>
      <c r="E46" s="57">
        <f>E41-E42</f>
        <v>39975</v>
      </c>
      <c r="F46" s="57">
        <v>0</v>
      </c>
      <c r="G46" s="84">
        <f>-E46</f>
        <v>-39975</v>
      </c>
      <c r="H46" s="57">
        <v>0</v>
      </c>
    </row>
    <row r="47" spans="1:8" ht="14" customHeight="1">
      <c r="A47" s="53" t="s">
        <v>57</v>
      </c>
      <c r="B47" s="54" t="s">
        <v>58</v>
      </c>
      <c r="C47" s="55"/>
      <c r="D47" s="57">
        <f>D41-D42</f>
        <v>434300</v>
      </c>
      <c r="E47" s="57">
        <f>E41-E42-E46</f>
        <v>0</v>
      </c>
      <c r="F47" s="57">
        <f>'[1]Бюджет 21-22гг'!E114</f>
        <v>173297</v>
      </c>
      <c r="G47" s="84">
        <f>'[1]Бюджет 21-22гг'!E124</f>
        <v>89560</v>
      </c>
      <c r="H47" s="57">
        <f>'[1]Бюджет 21-22гг'!E134</f>
        <v>86084</v>
      </c>
    </row>
    <row r="48" spans="1:8" ht="16.5" customHeight="1">
      <c r="A48" s="43"/>
      <c r="B48" s="43"/>
      <c r="C48" s="44"/>
      <c r="D48" s="61"/>
    </row>
    <row r="49" spans="1:6" ht="16.5" customHeight="1">
      <c r="A49" s="43" t="s">
        <v>59</v>
      </c>
      <c r="B49" s="43"/>
      <c r="C49" s="44"/>
      <c r="D49" s="61"/>
    </row>
    <row r="50" spans="1:6" ht="15" thickBot="1">
      <c r="F50" s="61"/>
    </row>
    <row r="51" spans="1:6" ht="30" customHeight="1" thickTop="1" thickBot="1">
      <c r="A51" s="62" t="s">
        <v>3</v>
      </c>
      <c r="B51" s="62" t="s">
        <v>60</v>
      </c>
      <c r="C51" s="8" t="s">
        <v>61</v>
      </c>
      <c r="D51" s="8" t="s">
        <v>62</v>
      </c>
    </row>
    <row r="52" spans="1:6" ht="29.5" thickTop="1">
      <c r="B52" s="63" t="s">
        <v>63</v>
      </c>
      <c r="C52" s="64">
        <v>90000</v>
      </c>
      <c r="D52" s="65" t="s">
        <v>64</v>
      </c>
    </row>
    <row r="53" spans="1:6">
      <c r="B53" s="66" t="s">
        <v>65</v>
      </c>
      <c r="C53" s="67">
        <v>348000</v>
      </c>
      <c r="D53" s="68" t="s">
        <v>66</v>
      </c>
    </row>
    <row r="54" spans="1:6">
      <c r="B54" s="68" t="s">
        <v>67</v>
      </c>
      <c r="C54" s="67">
        <v>149101</v>
      </c>
      <c r="D54" s="68" t="s">
        <v>66</v>
      </c>
      <c r="E54" s="18"/>
    </row>
    <row r="55" spans="1:6">
      <c r="B55" s="68" t="s">
        <v>68</v>
      </c>
      <c r="C55" s="67">
        <v>20000</v>
      </c>
      <c r="D55" s="69" t="s">
        <v>64</v>
      </c>
    </row>
    <row r="56" spans="1:6" ht="15.5">
      <c r="A56" s="9" t="s">
        <v>69</v>
      </c>
      <c r="B56" s="68"/>
      <c r="C56" s="70">
        <f>SUM(C52:C55)</f>
        <v>607101</v>
      </c>
      <c r="D56" s="68"/>
    </row>
    <row r="57" spans="1:6" ht="15.5">
      <c r="B57" s="71" t="s">
        <v>70</v>
      </c>
      <c r="C57" s="72">
        <f>C56/A3</f>
        <v>2086.2577319587631</v>
      </c>
    </row>
    <row r="58" spans="1:6" ht="15.5">
      <c r="C58" s="73"/>
    </row>
    <row r="59" spans="1:6" ht="15" thickBot="1"/>
    <row r="60" spans="1:6" ht="30" thickTop="1" thickBot="1">
      <c r="A60" s="62" t="s">
        <v>3</v>
      </c>
      <c r="B60" s="62" t="s">
        <v>71</v>
      </c>
      <c r="C60" s="8" t="s">
        <v>61</v>
      </c>
      <c r="D60" s="8" t="s">
        <v>62</v>
      </c>
    </row>
    <row r="61" spans="1:6" ht="15" thickTop="1">
      <c r="B61" s="74" t="s">
        <v>72</v>
      </c>
      <c r="C61" s="75">
        <v>89000</v>
      </c>
      <c r="D61" s="76" t="s">
        <v>64</v>
      </c>
      <c r="E61" s="18"/>
    </row>
    <row r="62" spans="1:6">
      <c r="B62" s="77" t="s">
        <v>73</v>
      </c>
      <c r="C62" s="67">
        <v>350000</v>
      </c>
      <c r="D62" s="68" t="s">
        <v>66</v>
      </c>
    </row>
    <row r="63" spans="1:6">
      <c r="B63" s="77" t="s">
        <v>74</v>
      </c>
      <c r="C63" s="67">
        <v>20000</v>
      </c>
      <c r="D63" s="68" t="s">
        <v>66</v>
      </c>
    </row>
    <row r="64" spans="1:6" ht="15.5">
      <c r="A64" s="9" t="s">
        <v>69</v>
      </c>
      <c r="C64" s="78">
        <f>SUM(C61:C63)</f>
        <v>459000</v>
      </c>
      <c r="D64" s="79"/>
    </row>
    <row r="65" spans="1:4" ht="15.5">
      <c r="B65" s="68" t="s">
        <v>70</v>
      </c>
      <c r="C65" s="80">
        <f>C64/A3</f>
        <v>1577.319587628866</v>
      </c>
    </row>
    <row r="67" spans="1:4" ht="15" thickBot="1"/>
    <row r="68" spans="1:4" ht="30" thickTop="1" thickBot="1">
      <c r="A68" s="62" t="s">
        <v>3</v>
      </c>
      <c r="B68" s="62" t="s">
        <v>75</v>
      </c>
      <c r="C68" s="8" t="s">
        <v>61</v>
      </c>
      <c r="D68" s="8" t="s">
        <v>62</v>
      </c>
    </row>
    <row r="69" spans="1:4" ht="15" thickTop="1">
      <c r="B69" s="77" t="s">
        <v>76</v>
      </c>
      <c r="C69" s="81">
        <v>300000</v>
      </c>
      <c r="D69" s="68" t="s">
        <v>66</v>
      </c>
    </row>
    <row r="70" spans="1:4" ht="15.5">
      <c r="A70" s="9" t="s">
        <v>69</v>
      </c>
      <c r="C70" s="82">
        <f>SUM(C69)</f>
        <v>300000</v>
      </c>
    </row>
    <row r="71" spans="1:4" ht="15.5">
      <c r="B71" s="68" t="s">
        <v>70</v>
      </c>
      <c r="C71" s="80">
        <f>C70/A3</f>
        <v>1030.9278350515465</v>
      </c>
    </row>
  </sheetData>
  <mergeCells count="18">
    <mergeCell ref="B42:C42"/>
    <mergeCell ref="B43:C43"/>
    <mergeCell ref="B44:C44"/>
    <mergeCell ref="B45:C45"/>
    <mergeCell ref="B46:C46"/>
    <mergeCell ref="B47:C47"/>
    <mergeCell ref="A21:A22"/>
    <mergeCell ref="A26:A32"/>
    <mergeCell ref="A39:A40"/>
    <mergeCell ref="B39:C40"/>
    <mergeCell ref="D39:H39"/>
    <mergeCell ref="B41:C41"/>
    <mergeCell ref="A1:D1"/>
    <mergeCell ref="A5:A6"/>
    <mergeCell ref="B5:B6"/>
    <mergeCell ref="C5:D5"/>
    <mergeCell ref="A7:A14"/>
    <mergeCell ref="A18:A19"/>
  </mergeCells>
  <pageMargins left="0.7" right="0.7" top="0.75" bottom="0.75" header="0.3" footer="0.3"/>
  <pageSetup paperSize="9" scale="84" orientation="portrait" r:id="rId1"/>
  <colBreaks count="1" manualBreakCount="1">
    <brk id="3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A07B7-D01C-412D-88F4-A28C056C0E6B}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ФЭО 21-22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alepakin</dc:creator>
  <cp:lastModifiedBy>alepakin</cp:lastModifiedBy>
  <dcterms:created xsi:type="dcterms:W3CDTF">2022-06-30T06:36:30Z</dcterms:created>
  <dcterms:modified xsi:type="dcterms:W3CDTF">2022-06-30T06:47:32Z</dcterms:modified>
</cp:coreProperties>
</file>