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ffice\СНТ Прибор\Финансовая отчётность\"/>
    </mc:Choice>
  </mc:AlternateContent>
  <xr:revisionPtr revIDLastSave="0" documentId="13_ncr:1_{778E3F0A-4688-4D28-B7E7-3257DBEED70B}" xr6:coauthVersionLast="47" xr6:coauthVersionMax="47" xr10:uidLastSave="{00000000-0000-0000-0000-000000000000}"/>
  <bookViews>
    <workbookView xWindow="-110" yWindow="-110" windowWidth="19420" windowHeight="11020" xr2:uid="{92D99030-C3C7-4C24-91D2-E3D6E61F437A}"/>
  </bookViews>
  <sheets>
    <sheet name="ФЭО 22-23" sheetId="2" r:id="rId1"/>
    <sheet name="Лист1" sheetId="1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4" i="2" l="1"/>
  <c r="C92" i="2"/>
  <c r="C91" i="2"/>
  <c r="C83" i="2"/>
  <c r="C84" i="2" s="1"/>
  <c r="C75" i="2"/>
  <c r="C76" i="2" s="1"/>
  <c r="C65" i="2"/>
  <c r="C66" i="2" s="1"/>
  <c r="C67" i="2" s="1"/>
  <c r="C60" i="2"/>
  <c r="C59" i="2"/>
  <c r="C61" i="2" s="1"/>
  <c r="C62" i="2" s="1"/>
  <c r="J54" i="2"/>
  <c r="I54" i="2"/>
  <c r="H54" i="2"/>
  <c r="G54" i="2"/>
  <c r="F54" i="2"/>
  <c r="E53" i="2"/>
  <c r="E54" i="2" s="1"/>
  <c r="I52" i="2"/>
  <c r="H52" i="2"/>
  <c r="G52" i="2"/>
  <c r="F52" i="2"/>
  <c r="J51" i="2"/>
  <c r="H51" i="2"/>
  <c r="G51" i="2"/>
  <c r="F51" i="2"/>
  <c r="E51" i="2"/>
  <c r="E52" i="2" s="1"/>
  <c r="I50" i="2"/>
  <c r="J49" i="2"/>
  <c r="I49" i="2"/>
  <c r="H49" i="2"/>
  <c r="G49" i="2"/>
  <c r="F49" i="2"/>
  <c r="J48" i="2"/>
  <c r="I48" i="2"/>
  <c r="H48" i="2"/>
  <c r="G48" i="2"/>
  <c r="F48" i="2"/>
  <c r="D48" i="2"/>
  <c r="D51" i="2" s="1"/>
  <c r="J47" i="2"/>
  <c r="I47" i="2"/>
  <c r="H47" i="2"/>
  <c r="G47" i="2"/>
  <c r="F47" i="2"/>
  <c r="C38" i="2"/>
  <c r="C37" i="2"/>
  <c r="C36" i="2"/>
  <c r="C35" i="2"/>
  <c r="C32" i="2" s="1"/>
  <c r="C34" i="2"/>
  <c r="C33" i="2"/>
  <c r="C31" i="2"/>
  <c r="C30" i="2"/>
  <c r="C29" i="2"/>
  <c r="C28" i="2"/>
  <c r="C26" i="2"/>
  <c r="C97" i="2" s="1"/>
  <c r="C24" i="2"/>
  <c r="C23" i="2"/>
  <c r="C22" i="2" s="1"/>
  <c r="C21" i="2"/>
  <c r="C20" i="2"/>
  <c r="C19" i="2"/>
  <c r="C18" i="2"/>
  <c r="C17" i="2"/>
  <c r="C16" i="2"/>
  <c r="C15" i="2"/>
  <c r="C14" i="2"/>
  <c r="C13" i="2"/>
  <c r="C12" i="2"/>
  <c r="C11" i="2"/>
  <c r="C10" i="2"/>
  <c r="C39" i="2" l="1"/>
  <c r="C40" i="2" s="1"/>
  <c r="C41" i="2" s="1"/>
  <c r="D54" i="2"/>
  <c r="D52" i="2"/>
  <c r="C9" i="2"/>
  <c r="J52" i="2"/>
  <c r="C25" i="2"/>
  <c r="G5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alepakin</author>
  </authors>
  <commentList>
    <comment ref="D51" authorId="0" shapeId="0" xr:uid="{A32B64AE-F0C0-4922-942D-33CB7A4CD9D4}">
      <text>
        <r>
          <rPr>
            <b/>
            <sz val="9"/>
            <color indexed="81"/>
            <rFont val="Tahoma"/>
            <family val="2"/>
            <charset val="204"/>
          </rPr>
          <t>Перечислено в ЦВ по противопожарной безопасности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51" authorId="0" shapeId="0" xr:uid="{1B0AA509-CE6B-4CCF-B1EA-54459D58719F}">
      <text>
        <r>
          <rPr>
            <b/>
            <sz val="9"/>
            <color indexed="81"/>
            <rFont val="Tahoma"/>
            <family val="2"/>
            <charset val="204"/>
          </rPr>
          <t>Перечислено в ЦВ по противопожарной безопасности</t>
        </r>
      </text>
    </comment>
    <comment ref="E53" authorId="0" shapeId="0" xr:uid="{163899BB-832E-4708-8F5E-29CC07861CE4}">
      <text>
        <r>
          <rPr>
            <b/>
            <sz val="9"/>
            <color indexed="81"/>
            <rFont val="Tahoma"/>
            <family val="2"/>
            <charset val="204"/>
          </rPr>
          <t>Долг садоводов по ЦВ на экспертизу В/нап башни включён в долг по ЦВ лицензирования скважины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53" authorId="0" shapeId="0" xr:uid="{B7C54207-1E82-45A6-9107-A65B1E1ECFEA}">
      <text>
        <r>
          <rPr>
            <b/>
            <sz val="9"/>
            <color indexed="81"/>
            <rFont val="Tahoma"/>
            <family val="2"/>
            <charset val="204"/>
          </rPr>
          <t>Долг садоводов по ЦВ на экспертизу В/нап башни включён в долг по ЦВ лицензирования скважины</t>
        </r>
      </text>
    </comment>
  </commentList>
</comments>
</file>

<file path=xl/sharedStrings.xml><?xml version="1.0" encoding="utf-8"?>
<sst xmlns="http://schemas.openxmlformats.org/spreadsheetml/2006/main" count="124" uniqueCount="105">
  <si>
    <t>I. Финансово-экономическое обоснование  размера членских взносов 
на 2 полугодие 2022 - 1 полугодие 2023гг. СНТ "ПРИБОР"</t>
  </si>
  <si>
    <t>соток частная собственность земли в пределах СНТ "Прибор"</t>
  </si>
  <si>
    <t>земельных участков (всего 292 - сторожка)</t>
  </si>
  <si>
    <t>собственников земельных участков</t>
  </si>
  <si>
    <t>члена СНТ</t>
  </si>
  <si>
    <t>№ п/п</t>
  </si>
  <si>
    <t>Текущие расходы:Членские взносы</t>
  </si>
  <si>
    <t>Сумма,руб.</t>
  </si>
  <si>
    <t>План</t>
  </si>
  <si>
    <t>Факт по состоянию на  29.05.23г.</t>
  </si>
  <si>
    <t xml:space="preserve">ФОТ и налоги с ФОТ в т.ч: </t>
  </si>
  <si>
    <t>- з/п председателя правления, включая НДФЛ 13%</t>
  </si>
  <si>
    <t>- з/пбухгалтера, включая НДФЛ 13%</t>
  </si>
  <si>
    <t>- з/п энергетика, включая НДФЛ 13%</t>
  </si>
  <si>
    <t>- з/п сантехника, включая НДФЛ 13%</t>
  </si>
  <si>
    <t>- з/п сторожа, включая НДФЛ 13%</t>
  </si>
  <si>
    <t>- з/п сборщики, включая НДФЛ 13%</t>
  </si>
  <si>
    <t>- Соц.платежи (ОПС-22%+ОСС-2,9%+ОМС-5,1%+НсиПз-0,2%)</t>
  </si>
  <si>
    <t>Земельный налог КС=33664512 руб; ставка налога 0,3% за год</t>
  </si>
  <si>
    <t>Оплата потерь э/э  в электросети СНТ и расходов э/э на общественные нужды На основании расходов 2021-2022г.</t>
  </si>
  <si>
    <t>Вывоз мусора 50 конт по 6525руб.за контейнер + 10конт. по 10400 строит.</t>
  </si>
  <si>
    <t>ТО дорог в т.ч.</t>
  </si>
  <si>
    <t xml:space="preserve">- выравнивание полотна, очистка полотна от снега На основании расходов сметы 21-22г. </t>
  </si>
  <si>
    <t xml:space="preserve">ТО электросетей, в т.ч. </t>
  </si>
  <si>
    <t>- ремонт/замена оборудования, включая стоимость запчастей и материалов. На основании расходов сметы 21-22г.</t>
  </si>
  <si>
    <t>- подготовка проектной документации по укладке нового кабеля</t>
  </si>
  <si>
    <t>ТО инфраструктуры общего пользования в т.ч.</t>
  </si>
  <si>
    <t>- Ремонт кровли сторожки</t>
  </si>
  <si>
    <t>ТО Дренажной системы:</t>
  </si>
  <si>
    <r>
      <t>ТО земель общего пользования (</t>
    </r>
    <r>
      <rPr>
        <sz val="11"/>
        <color theme="1"/>
        <rFont val="Calibri"/>
        <family val="2"/>
        <charset val="204"/>
        <scheme val="minor"/>
      </rPr>
      <t>покос травы, сбор мусора, сжигание веток, обрезка и повалка деревьев, чистка реки,система дренажа и т.д.)</t>
    </r>
  </si>
  <si>
    <t>ТО системы водоснабжения</t>
  </si>
  <si>
    <t>ТО системы противопожарной безопасности</t>
  </si>
  <si>
    <t>Резерв по  чрезвычайным ситуациям (авария срочный ремонт) всех систем</t>
  </si>
  <si>
    <t>Операционные расходы в т.ч.</t>
  </si>
  <si>
    <t>Банковское обслуживание  На основании фактических  расходов  2 пол 20-пер пол 21г.</t>
  </si>
  <si>
    <t>Канц.принадлежности,проезд,почтовые расходы</t>
  </si>
  <si>
    <t>Судебные издержки(взыскание долгов 15%-20% от суммы долга)</t>
  </si>
  <si>
    <t>тех. обслуживание ПО (ИТС 1С) данные сайта 1С при непрерывном обсл.12 мес.</t>
  </si>
  <si>
    <t>Модернизаwия или покупка ноутбука</t>
  </si>
  <si>
    <t>Программа Астрал отчетность данные офиц.сайта</t>
  </si>
  <si>
    <t>ИТОГО за счет членских взносов</t>
  </si>
  <si>
    <t>Сумма членских взносов за 1 сот</t>
  </si>
  <si>
    <t>Сумма членских взносов за 6 сот</t>
  </si>
  <si>
    <t>II. Исполнение смет целевых взносов по состоянию на  29.05.2023г.</t>
  </si>
  <si>
    <t>Раздел</t>
  </si>
  <si>
    <t>Вид целевого взноса (ЦВ)</t>
  </si>
  <si>
    <t>Ремонт лесной дороги</t>
  </si>
  <si>
    <t>Экспертиза в/н башни</t>
  </si>
  <si>
    <t>Противопожарная безопасность</t>
  </si>
  <si>
    <t>Лицензирование скважины</t>
  </si>
  <si>
    <t>Покупка кабеля</t>
  </si>
  <si>
    <t>Ремонт центральной дороги</t>
  </si>
  <si>
    <t>Кабель. Проект</t>
  </si>
  <si>
    <t>1.</t>
  </si>
  <si>
    <t>Планируемая величина членских взносов</t>
  </si>
  <si>
    <t>2.</t>
  </si>
  <si>
    <t>Получено от садоводов</t>
  </si>
  <si>
    <t>3.</t>
  </si>
  <si>
    <t xml:space="preserve">Оплачены выполненные работы </t>
  </si>
  <si>
    <t>3.1</t>
  </si>
  <si>
    <t>Долг перед подрядчиком по оплате выполненных работ</t>
  </si>
  <si>
    <t>4.</t>
  </si>
  <si>
    <t>Перечислено (-) в другие ЧВ/ЦВ или получено (+) из других ЧВ/ЦВ в целях погашения перерасходов других ЧВ/ЦВ или собстенного перерасхода</t>
  </si>
  <si>
    <t>5.</t>
  </si>
  <si>
    <t xml:space="preserve">Исходящий на 29.05.2023г. остаток целевых взносов </t>
  </si>
  <si>
    <t>6.</t>
  </si>
  <si>
    <t>Перенос долга садоводов из долга по ЦВ в счёт долга по ЧВ или по другим ЦВ</t>
  </si>
  <si>
    <t>7.</t>
  </si>
  <si>
    <t xml:space="preserve">Исходящий на 29.05.2023г. долг садоводов по оплате целевых взносов </t>
  </si>
  <si>
    <t>III. Исполнение работ по целевым взносам</t>
  </si>
  <si>
    <t>Целевые взносы: ремонт центральной дороги</t>
  </si>
  <si>
    <t>Состояние на 29.05.23г.</t>
  </si>
  <si>
    <t>Обустройство 340 метров корыта 2-го участка центральной улицы</t>
  </si>
  <si>
    <t>Осталось 210м асф. крошки</t>
  </si>
  <si>
    <t>Укладка 640м асфальтной крошки</t>
  </si>
  <si>
    <t>ВСЕГО</t>
  </si>
  <si>
    <t>Сумма целевого взноса  с садовода-собственника</t>
  </si>
  <si>
    <t>Целевые взносы: Замена кабеля. Проект</t>
  </si>
  <si>
    <t>Подготовка проектной документации</t>
  </si>
  <si>
    <t>Выполнено</t>
  </si>
  <si>
    <t>Целевые взносы: На мероприятия по пожарной безопасности</t>
  </si>
  <si>
    <t>Сумма, руб.</t>
  </si>
  <si>
    <t>Состояние на  29.05.23г.</t>
  </si>
  <si>
    <t>Система оповещения (микрофон+колокольчики+усилитель +провод+работа по установке</t>
  </si>
  <si>
    <t>восстановление центральной дороги (1/2 часть) 300 м</t>
  </si>
  <si>
    <t>Мероприятия по пожарной безопасности (согласно сметы 1)</t>
  </si>
  <si>
    <t>Организация  Места для сжигания</t>
  </si>
  <si>
    <t>Сумма целевого взноса  с участка 6 соток</t>
  </si>
  <si>
    <t>Целевые взносы: На лицензирование скважины</t>
  </si>
  <si>
    <t>Состояние на  дд.мм.2023г.</t>
  </si>
  <si>
    <t>Забор Снт (30м 6-10 улица с калиткой материалы метал лист +работа)</t>
  </si>
  <si>
    <t>Лицензия (пакет документов на скважину)</t>
  </si>
  <si>
    <t>Освещение санитарной зоны</t>
  </si>
  <si>
    <t>Пояснения:</t>
  </si>
  <si>
    <t>1. Смета составлялясь таким образом, чтобы членские взносы не изменились и остались равными 1760руб/сотка</t>
  </si>
  <si>
    <t>2. в рамках ЦВ "Противопожарная безопасность" и "Лицензирование скважины" в 2022-2023гг. планируется выполнение работ, не выполненных в 2021-2022г. , в т.ч.:</t>
  </si>
  <si>
    <t>а) ЦВ противопожарной безопасности:</t>
  </si>
  <si>
    <t>- система оповещения</t>
  </si>
  <si>
    <t>- место сжигания</t>
  </si>
  <si>
    <t>б) ЦВ лицензирования скважины:</t>
  </si>
  <si>
    <t>- забор</t>
  </si>
  <si>
    <t>3. Помимо постоянных расходов, в членские взносы включены расходы на:</t>
  </si>
  <si>
    <t>- модернизацию/покупку компьютера</t>
  </si>
  <si>
    <t>- ремонт кровли сторожки</t>
  </si>
  <si>
    <t>4. Сумма ЦВ "Ремонт центральной дороги" рассчитывалась, исходя из количества собственников, а не площади участков, принадлежащих собственникам, как делалось ранее при расчёте величины целевых взносов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</si>
</sst>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1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FZSong_Superfont"/>
      <charset val="204"/>
    </font>
    <font>
      <sz val="11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05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2" xfId="0" applyFont="1" applyBorder="1" applyAlignment="1">
      <alignment horizontal="right" vertical="top"/>
    </xf>
    <xf numFmtId="0" fontId="1" fillId="0" borderId="1" xfId="0" applyFont="1" applyBorder="1"/>
    <xf numFmtId="3" fontId="1" fillId="0" borderId="1" xfId="0" applyNumberFormat="1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/>
    </xf>
    <xf numFmtId="0" fontId="0" fillId="0" borderId="4" xfId="0" quotePrefix="1" applyBorder="1"/>
    <xf numFmtId="3" fontId="0" fillId="0" borderId="4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 wrapText="1"/>
    </xf>
    <xf numFmtId="4" fontId="0" fillId="0" borderId="0" xfId="0" applyNumberFormat="1"/>
    <xf numFmtId="0" fontId="0" fillId="2" borderId="4" xfId="0" quotePrefix="1" applyFill="1" applyBorder="1"/>
    <xf numFmtId="0" fontId="1" fillId="0" borderId="5" xfId="0" applyFont="1" applyBorder="1" applyAlignment="1">
      <alignment horizontal="right" vertical="top"/>
    </xf>
    <xf numFmtId="0" fontId="0" fillId="2" borderId="5" xfId="0" quotePrefix="1" applyFill="1" applyBorder="1"/>
    <xf numFmtId="3" fontId="0" fillId="2" borderId="5" xfId="0" applyNumberFormat="1" applyFill="1" applyBorder="1" applyAlignment="1">
      <alignment horizontal="right" vertical="top"/>
    </xf>
    <xf numFmtId="164" fontId="1" fillId="0" borderId="6" xfId="0" applyNumberFormat="1" applyFont="1" applyBorder="1" applyAlignment="1">
      <alignment horizontal="right" vertical="top" wrapText="1"/>
    </xf>
    <xf numFmtId="1" fontId="0" fillId="0" borderId="0" xfId="0" applyNumberFormat="1"/>
    <xf numFmtId="0" fontId="1" fillId="0" borderId="1" xfId="0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right" vertical="top"/>
    </xf>
    <xf numFmtId="0" fontId="1" fillId="0" borderId="1" xfId="0" applyFont="1" applyBorder="1" applyAlignment="1">
      <alignment wrapText="1"/>
    </xf>
    <xf numFmtId="164" fontId="1" fillId="2" borderId="1" xfId="0" applyNumberFormat="1" applyFont="1" applyFill="1" applyBorder="1" applyAlignment="1">
      <alignment horizontal="right" vertical="top"/>
    </xf>
    <xf numFmtId="0" fontId="0" fillId="0" borderId="7" xfId="0" quotePrefix="1" applyBorder="1" applyAlignment="1">
      <alignment horizontal="left" vertical="top" wrapText="1"/>
    </xf>
    <xf numFmtId="164" fontId="0" fillId="0" borderId="7" xfId="0" applyNumberFormat="1" applyBorder="1" applyAlignment="1">
      <alignment horizontal="right" vertical="top"/>
    </xf>
    <xf numFmtId="164" fontId="0" fillId="0" borderId="7" xfId="0" applyNumberForma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/>
    </xf>
    <xf numFmtId="0" fontId="1" fillId="0" borderId="2" xfId="0" applyFont="1" applyBorder="1" applyAlignment="1">
      <alignment horizontal="left" vertical="top" wrapText="1"/>
    </xf>
    <xf numFmtId="164" fontId="1" fillId="2" borderId="2" xfId="0" applyNumberFormat="1" applyFont="1" applyFill="1" applyBorder="1" applyAlignment="1">
      <alignment horizontal="right" vertical="top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7" xfId="0" applyBorder="1" applyAlignment="1">
      <alignment horizontal="right" vertical="top"/>
    </xf>
    <xf numFmtId="164" fontId="0" fillId="2" borderId="7" xfId="0" applyNumberFormat="1" applyFill="1" applyBorder="1" applyAlignment="1">
      <alignment horizontal="right" vertical="top"/>
    </xf>
    <xf numFmtId="0" fontId="1" fillId="0" borderId="6" xfId="0" applyFont="1" applyBorder="1" applyAlignment="1">
      <alignment horizontal="right" vertical="top"/>
    </xf>
    <xf numFmtId="0" fontId="0" fillId="0" borderId="6" xfId="0" quotePrefix="1" applyBorder="1" applyAlignment="1">
      <alignment horizontal="left" vertical="top" wrapText="1"/>
    </xf>
    <xf numFmtId="0" fontId="1" fillId="0" borderId="2" xfId="0" applyFont="1" applyBorder="1"/>
    <xf numFmtId="0" fontId="0" fillId="0" borderId="6" xfId="0" quotePrefix="1" applyBorder="1" applyAlignment="1">
      <alignment wrapText="1"/>
    </xf>
    <xf numFmtId="164" fontId="0" fillId="0" borderId="6" xfId="0" applyNumberFormat="1" applyBorder="1" applyAlignment="1">
      <alignment horizontal="right" vertical="top"/>
    </xf>
    <xf numFmtId="164" fontId="0" fillId="0" borderId="6" xfId="0" applyNumberForma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0" fillId="0" borderId="3" xfId="0" applyBorder="1"/>
    <xf numFmtId="164" fontId="0" fillId="2" borderId="3" xfId="0" applyNumberFormat="1" applyFill="1" applyBorder="1" applyAlignment="1">
      <alignment horizontal="right" vertical="top"/>
    </xf>
    <xf numFmtId="0" fontId="0" fillId="0" borderId="8" xfId="0" applyBorder="1"/>
    <xf numFmtId="0" fontId="0" fillId="0" borderId="6" xfId="0" applyBorder="1"/>
    <xf numFmtId="0" fontId="5" fillId="0" borderId="0" xfId="0" applyFont="1"/>
    <xf numFmtId="3" fontId="5" fillId="0" borderId="0" xfId="0" applyNumberFormat="1" applyFont="1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2" fontId="7" fillId="0" borderId="12" xfId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10" xfId="0" applyBorder="1" applyAlignment="1">
      <alignment wrapText="1"/>
    </xf>
    <xf numFmtId="2" fontId="7" fillId="0" borderId="14" xfId="1" applyNumberFormat="1" applyFont="1" applyBorder="1" applyAlignment="1">
      <alignment horizontal="center" vertical="center" wrapText="1"/>
    </xf>
    <xf numFmtId="2" fontId="7" fillId="0" borderId="11" xfId="1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right" vertical="top"/>
    </xf>
    <xf numFmtId="0" fontId="6" fillId="0" borderId="10" xfId="1" applyBorder="1" applyAlignment="1">
      <alignment horizontal="left" vertical="top" wrapText="1"/>
    </xf>
    <xf numFmtId="0" fontId="8" fillId="0" borderId="11" xfId="1" applyFont="1" applyBorder="1"/>
    <xf numFmtId="3" fontId="6" fillId="0" borderId="11" xfId="1" applyNumberFormat="1" applyBorder="1" applyAlignment="1">
      <alignment horizontal="right" vertical="top" wrapText="1"/>
    </xf>
    <xf numFmtId="3" fontId="9" fillId="0" borderId="11" xfId="1" applyNumberFormat="1" applyFont="1" applyBorder="1" applyAlignment="1">
      <alignment horizontal="right" vertical="top" wrapText="1"/>
    </xf>
    <xf numFmtId="3" fontId="0" fillId="0" borderId="11" xfId="0" applyNumberFormat="1" applyBorder="1"/>
    <xf numFmtId="3" fontId="6" fillId="0" borderId="11" xfId="1" applyNumberFormat="1" applyBorder="1" applyAlignment="1">
      <alignment horizontal="right" vertical="top"/>
    </xf>
    <xf numFmtId="3" fontId="9" fillId="0" borderId="11" xfId="1" applyNumberFormat="1" applyFont="1" applyBorder="1" applyAlignment="1">
      <alignment horizontal="right" vertical="top"/>
    </xf>
    <xf numFmtId="16" fontId="0" fillId="0" borderId="9" xfId="0" quotePrefix="1" applyNumberFormat="1" applyBorder="1" applyAlignment="1">
      <alignment horizontal="right" vertical="top"/>
    </xf>
    <xf numFmtId="0" fontId="6" fillId="0" borderId="13" xfId="1" applyBorder="1" applyAlignment="1">
      <alignment horizontal="left" vertical="top" wrapText="1"/>
    </xf>
    <xf numFmtId="0" fontId="8" fillId="0" borderId="10" xfId="1" applyFont="1" applyBorder="1"/>
    <xf numFmtId="0" fontId="0" fillId="0" borderId="11" xfId="0" applyBorder="1"/>
    <xf numFmtId="0" fontId="6" fillId="0" borderId="15" xfId="1" applyBorder="1" applyAlignment="1">
      <alignment horizontal="left" vertical="top" wrapText="1"/>
    </xf>
    <xf numFmtId="0" fontId="0" fillId="0" borderId="10" xfId="0" applyBorder="1"/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0" fillId="0" borderId="16" xfId="0" applyBorder="1" applyAlignment="1">
      <alignment horizontal="left" vertical="top" wrapText="1"/>
    </xf>
    <xf numFmtId="164" fontId="0" fillId="2" borderId="16" xfId="0" applyNumberFormat="1" applyFill="1" applyBorder="1"/>
    <xf numFmtId="0" fontId="0" fillId="0" borderId="17" xfId="0" applyBorder="1" applyAlignment="1">
      <alignment wrapText="1"/>
    </xf>
    <xf numFmtId="3" fontId="0" fillId="0" borderId="9" xfId="0" applyNumberFormat="1" applyBorder="1" applyAlignment="1">
      <alignment wrapText="1"/>
    </xf>
    <xf numFmtId="164" fontId="0" fillId="2" borderId="9" xfId="0" applyNumberFormat="1" applyFill="1" applyBorder="1"/>
    <xf numFmtId="0" fontId="0" fillId="0" borderId="18" xfId="0" applyBorder="1" applyAlignment="1">
      <alignment wrapText="1"/>
    </xf>
    <xf numFmtId="0" fontId="0" fillId="0" borderId="9" xfId="0" applyBorder="1"/>
    <xf numFmtId="164" fontId="10" fillId="0" borderId="9" xfId="0" applyNumberFormat="1" applyFont="1" applyBorder="1"/>
    <xf numFmtId="0" fontId="0" fillId="0" borderId="19" xfId="0" applyBorder="1" applyAlignment="1">
      <alignment wrapText="1"/>
    </xf>
    <xf numFmtId="0" fontId="0" fillId="0" borderId="16" xfId="0" applyBorder="1"/>
    <xf numFmtId="0" fontId="0" fillId="0" borderId="19" xfId="0" applyBorder="1" applyAlignment="1">
      <alignment wrapText="1"/>
    </xf>
    <xf numFmtId="164" fontId="0" fillId="2" borderId="19" xfId="0" applyNumberFormat="1" applyFill="1" applyBorder="1"/>
    <xf numFmtId="0" fontId="11" fillId="0" borderId="19" xfId="0" applyFont="1" applyBorder="1"/>
    <xf numFmtId="0" fontId="11" fillId="0" borderId="9" xfId="0" applyFont="1" applyBorder="1"/>
    <xf numFmtId="0" fontId="0" fillId="0" borderId="19" xfId="0" applyBorder="1"/>
    <xf numFmtId="1" fontId="10" fillId="0" borderId="19" xfId="0" applyNumberFormat="1" applyFont="1" applyBorder="1"/>
    <xf numFmtId="1" fontId="10" fillId="0" borderId="0" xfId="0" applyNumberFormat="1" applyFont="1"/>
    <xf numFmtId="0" fontId="0" fillId="2" borderId="16" xfId="0" applyFill="1" applyBorder="1" applyAlignment="1">
      <alignment wrapText="1"/>
    </xf>
    <xf numFmtId="0" fontId="11" fillId="0" borderId="16" xfId="0" applyFont="1" applyBorder="1"/>
    <xf numFmtId="0" fontId="0" fillId="2" borderId="9" xfId="0" applyFill="1" applyBorder="1"/>
    <xf numFmtId="0" fontId="12" fillId="0" borderId="0" xfId="0" applyFont="1"/>
    <xf numFmtId="164" fontId="10" fillId="0" borderId="0" xfId="0" applyNumberFormat="1" applyFont="1"/>
    <xf numFmtId="4" fontId="10" fillId="0" borderId="0" xfId="0" applyNumberFormat="1" applyFont="1"/>
    <xf numFmtId="3" fontId="10" fillId="0" borderId="9" xfId="0" applyNumberFormat="1" applyFont="1" applyBorder="1"/>
    <xf numFmtId="3" fontId="12" fillId="0" borderId="0" xfId="0" applyNumberFormat="1" applyFont="1"/>
    <xf numFmtId="164" fontId="0" fillId="0" borderId="0" xfId="0" applyNumberFormat="1"/>
    <xf numFmtId="0" fontId="0" fillId="0" borderId="0" xfId="0" quotePrefix="1"/>
  </cellXfs>
  <cellStyles count="2">
    <cellStyle name="Обычный" xfId="0" builtinId="0"/>
    <cellStyle name="Обычный 3" xfId="1" xr:uid="{F370B239-45D2-4008-8303-7732D0848D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Office\&#1057;&#1053;&#1058;%20&#1055;&#1088;&#1080;&#1073;&#1086;&#1088;\&#1060;&#1080;&#1085;&#1072;&#1085;&#1089;&#1086;&#1074;&#1072;&#1103;%20&#1086;&#1090;&#1095;&#1105;&#1090;&#1085;&#1086;&#1089;&#1090;&#1100;\&#1041;&#1102;&#1076;&#1078;&#1077;&#1090;%20&#1057;&#1053;&#1058;%20&#1055;&#1088;&#1080;&#1073;&#1086;&#1088;%202015-2023.xlsx" TargetMode="External"/><Relationship Id="rId1" Type="http://schemas.openxmlformats.org/officeDocument/2006/relationships/externalLinkPath" Target="&#1041;&#1102;&#1076;&#1078;&#1077;&#1090;%20&#1057;&#1053;&#1058;%20&#1055;&#1088;&#1080;&#1073;&#1086;&#1088;%202015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Смета ворот"/>
      <sheetName val="Протоколы"/>
      <sheetName val="Д-Р на 12.2015"/>
      <sheetName val="Д-Р 2016"/>
      <sheetName val="Бюджет 17-18гг"/>
      <sheetName val="Бюджет 18-19гг"/>
      <sheetName val="ФЭО сметы 19-20гг от Ирины"/>
      <sheetName val="Бюджет 19-20гг"/>
      <sheetName val="Бюджет 20-21гг"/>
      <sheetName val="ФЭО 21-22"/>
      <sheetName val="Бюджет 21-22гг"/>
      <sheetName val="ФЭО 22-23"/>
      <sheetName val="Бюджет 22-23гг"/>
      <sheetName val="ФЭО 23-24"/>
      <sheetName val="Бюджет 23-24гг"/>
      <sheetName val="Кадастрирование ЗОП"/>
      <sheetName val="Ремонт дороги-2018"/>
      <sheetName val="Кабел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10">
          <cell r="E110">
            <v>578026.80000000005</v>
          </cell>
        </row>
        <row r="111">
          <cell r="E111">
            <v>421026.8</v>
          </cell>
        </row>
        <row r="112">
          <cell r="E112">
            <v>374848.2</v>
          </cell>
        </row>
        <row r="113">
          <cell r="E113">
            <v>795875</v>
          </cell>
        </row>
        <row r="114">
          <cell r="E114">
            <v>0</v>
          </cell>
        </row>
        <row r="115">
          <cell r="E115">
            <v>157000</v>
          </cell>
        </row>
        <row r="120">
          <cell r="E120">
            <v>304768.5</v>
          </cell>
        </row>
        <row r="121">
          <cell r="E121">
            <v>257268.5</v>
          </cell>
        </row>
        <row r="122">
          <cell r="E122">
            <v>150231.5</v>
          </cell>
        </row>
        <row r="123">
          <cell r="E123">
            <v>407500</v>
          </cell>
        </row>
        <row r="124">
          <cell r="E124">
            <v>0</v>
          </cell>
        </row>
        <row r="125">
          <cell r="E125">
            <v>47500</v>
          </cell>
        </row>
        <row r="130">
          <cell r="E130">
            <v>285170.3</v>
          </cell>
        </row>
        <row r="131">
          <cell r="E131">
            <v>210170.3</v>
          </cell>
        </row>
        <row r="132">
          <cell r="E132">
            <v>164729.70000000001</v>
          </cell>
        </row>
        <row r="133">
          <cell r="E133">
            <v>374900</v>
          </cell>
        </row>
        <row r="134">
          <cell r="E134">
            <v>0</v>
          </cell>
        </row>
        <row r="135">
          <cell r="E135">
            <v>75000</v>
          </cell>
        </row>
        <row r="152">
          <cell r="E152">
            <v>122000</v>
          </cell>
        </row>
      </sheetData>
      <sheetData sheetId="11"/>
      <sheetData sheetId="12">
        <row r="36">
          <cell r="D36">
            <v>344828</v>
          </cell>
        </row>
        <row r="37">
          <cell r="D37">
            <v>344827.58620689658</v>
          </cell>
        </row>
        <row r="38">
          <cell r="D38">
            <v>57471.264367816097</v>
          </cell>
        </row>
        <row r="39">
          <cell r="D39">
            <v>103448.275862069</v>
          </cell>
        </row>
        <row r="40">
          <cell r="D40">
            <v>206896.55172413794</v>
          </cell>
        </row>
        <row r="41">
          <cell r="D41">
            <v>39080.45977011494</v>
          </cell>
        </row>
        <row r="42">
          <cell r="C42">
            <v>331158.74565517239</v>
          </cell>
        </row>
        <row r="43">
          <cell r="C43">
            <v>100994</v>
          </cell>
        </row>
        <row r="44">
          <cell r="C44">
            <v>400000</v>
          </cell>
        </row>
        <row r="47">
          <cell r="C47">
            <v>430250</v>
          </cell>
        </row>
        <row r="49">
          <cell r="C49">
            <v>120000</v>
          </cell>
        </row>
        <row r="54">
          <cell r="C54">
            <v>0</v>
          </cell>
        </row>
        <row r="59">
          <cell r="C59">
            <v>0</v>
          </cell>
        </row>
        <row r="61">
          <cell r="D61">
            <v>50000</v>
          </cell>
        </row>
        <row r="62">
          <cell r="D62">
            <v>0</v>
          </cell>
        </row>
        <row r="68">
          <cell r="D68">
            <v>50000</v>
          </cell>
        </row>
        <row r="69">
          <cell r="C69">
            <v>130000</v>
          </cell>
        </row>
        <row r="72">
          <cell r="C72">
            <v>188000</v>
          </cell>
        </row>
        <row r="74">
          <cell r="D74">
            <v>32000</v>
          </cell>
        </row>
        <row r="75">
          <cell r="D75">
            <v>23555</v>
          </cell>
        </row>
        <row r="76">
          <cell r="D76">
            <v>150000</v>
          </cell>
        </row>
        <row r="77">
          <cell r="D77">
            <v>33915</v>
          </cell>
        </row>
        <row r="78">
          <cell r="D78">
            <v>40000</v>
          </cell>
        </row>
        <row r="79">
          <cell r="D79">
            <v>4900</v>
          </cell>
        </row>
        <row r="105">
          <cell r="E105">
            <v>1750674</v>
          </cell>
        </row>
        <row r="106">
          <cell r="E106">
            <v>1384000</v>
          </cell>
        </row>
        <row r="107">
          <cell r="E107">
            <v>1400000</v>
          </cell>
        </row>
        <row r="108">
          <cell r="E108">
            <v>401596</v>
          </cell>
        </row>
        <row r="109">
          <cell r="E109">
            <v>-16000</v>
          </cell>
        </row>
        <row r="110">
          <cell r="E110">
            <v>366674</v>
          </cell>
        </row>
        <row r="118">
          <cell r="E118">
            <v>98055.08</v>
          </cell>
        </row>
        <row r="119">
          <cell r="E119">
            <v>84024.08</v>
          </cell>
        </row>
        <row r="120">
          <cell r="E120">
            <v>170360.92</v>
          </cell>
        </row>
        <row r="122">
          <cell r="E122">
            <v>14031</v>
          </cell>
        </row>
        <row r="178">
          <cell r="C178">
            <v>726000</v>
          </cell>
        </row>
        <row r="179">
          <cell r="C179">
            <v>1066666.6666666667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16F45-4632-47AA-9570-477E6526EF0C}">
  <dimension ref="A1:J98"/>
  <sheetViews>
    <sheetView tabSelected="1" topLeftCell="A88" zoomScaleNormal="100" workbookViewId="0">
      <selection activeCell="B94" sqref="B94"/>
    </sheetView>
  </sheetViews>
  <sheetFormatPr defaultRowHeight="14.5"/>
  <cols>
    <col min="1" max="1" width="4.453125" customWidth="1"/>
    <col min="2" max="2" width="80" customWidth="1"/>
    <col min="3" max="3" width="10.7265625" customWidth="1"/>
    <col min="4" max="4" width="10.81640625" customWidth="1"/>
    <col min="5" max="5" width="8.7265625" customWidth="1"/>
    <col min="6" max="6" width="11.453125" customWidth="1"/>
    <col min="7" max="7" width="10.453125" customWidth="1"/>
    <col min="9" max="9" width="12.26953125" customWidth="1"/>
    <col min="10" max="10" width="10" bestFit="1" customWidth="1"/>
  </cols>
  <sheetData>
    <row r="1" spans="1:10" ht="46.5" customHeight="1">
      <c r="A1" s="1" t="s">
        <v>0</v>
      </c>
      <c r="B1" s="1"/>
      <c r="C1" s="1"/>
      <c r="D1" s="2"/>
    </row>
    <row r="2" spans="1:10" ht="16.5" customHeight="1">
      <c r="A2" s="3">
        <v>1808</v>
      </c>
      <c r="B2" s="4" t="s">
        <v>1</v>
      </c>
      <c r="C2" s="5"/>
    </row>
    <row r="3" spans="1:10" ht="16.5" customHeight="1">
      <c r="A3" s="3">
        <v>291</v>
      </c>
      <c r="B3" s="4" t="s">
        <v>2</v>
      </c>
      <c r="C3" s="5"/>
    </row>
    <row r="4" spans="1:10" ht="16.5" customHeight="1">
      <c r="A4" s="3">
        <v>282</v>
      </c>
      <c r="B4" s="4" t="s">
        <v>3</v>
      </c>
      <c r="C4" s="5"/>
    </row>
    <row r="5" spans="1:10" ht="16.5" customHeight="1">
      <c r="A5" s="3">
        <v>173</v>
      </c>
      <c r="B5" s="4" t="s">
        <v>4</v>
      </c>
      <c r="C5" s="5"/>
    </row>
    <row r="6" spans="1:10" ht="14" customHeight="1" thickBot="1">
      <c r="A6" s="4"/>
      <c r="B6" s="4"/>
      <c r="C6" s="5"/>
    </row>
    <row r="7" spans="1:10" ht="15.5" thickTop="1" thickBot="1">
      <c r="A7" s="6" t="s">
        <v>5</v>
      </c>
      <c r="B7" s="7" t="s">
        <v>6</v>
      </c>
      <c r="C7" s="6" t="s">
        <v>7</v>
      </c>
      <c r="D7" s="8"/>
    </row>
    <row r="8" spans="1:10" ht="57" customHeight="1" thickTop="1" thickBot="1">
      <c r="A8" s="6"/>
      <c r="B8" s="7" t="s">
        <v>6</v>
      </c>
      <c r="C8" s="9" t="s">
        <v>8</v>
      </c>
      <c r="D8" s="9" t="s">
        <v>9</v>
      </c>
      <c r="E8" s="10"/>
    </row>
    <row r="9" spans="1:10" ht="14" customHeight="1" thickTop="1" thickBot="1">
      <c r="A9" s="11">
        <v>1</v>
      </c>
      <c r="B9" s="12" t="s">
        <v>10</v>
      </c>
      <c r="C9" s="13">
        <f>SUM(C10:C16)</f>
        <v>1427710.8835862069</v>
      </c>
      <c r="D9" s="14">
        <v>1254512</v>
      </c>
    </row>
    <row r="10" spans="1:10" ht="14" customHeight="1" thickTop="1">
      <c r="A10" s="15"/>
      <c r="B10" s="16" t="s">
        <v>11</v>
      </c>
      <c r="C10" s="17">
        <f>'[1]Бюджет 22-23гг'!D36</f>
        <v>344828</v>
      </c>
      <c r="D10" s="18">
        <v>344828</v>
      </c>
    </row>
    <row r="11" spans="1:10" ht="14" customHeight="1">
      <c r="A11" s="15"/>
      <c r="B11" s="16" t="s">
        <v>12</v>
      </c>
      <c r="C11" s="17">
        <f>'[1]Бюджет 22-23гг'!D37</f>
        <v>344827.58620689658</v>
      </c>
      <c r="D11" s="18">
        <v>344828</v>
      </c>
      <c r="F11" s="19"/>
      <c r="J11" s="19"/>
    </row>
    <row r="12" spans="1:10" ht="14" customHeight="1">
      <c r="A12" s="15"/>
      <c r="B12" s="16" t="s">
        <v>13</v>
      </c>
      <c r="C12" s="17">
        <f>'[1]Бюджет 22-23гг'!D38</f>
        <v>57471.264367816097</v>
      </c>
      <c r="D12" s="18"/>
    </row>
    <row r="13" spans="1:10" ht="14" customHeight="1">
      <c r="A13" s="15"/>
      <c r="B13" s="20" t="s">
        <v>14</v>
      </c>
      <c r="C13" s="17">
        <f>'[1]Бюджет 22-23гг'!D39</f>
        <v>103448.275862069</v>
      </c>
      <c r="D13" s="18"/>
    </row>
    <row r="14" spans="1:10" ht="14" customHeight="1">
      <c r="A14" s="15"/>
      <c r="B14" s="16" t="s">
        <v>15</v>
      </c>
      <c r="C14" s="17">
        <f>'[1]Бюджет 22-23гг'!D40</f>
        <v>206896.55172413794</v>
      </c>
      <c r="D14" s="18">
        <v>192697</v>
      </c>
      <c r="J14" s="19"/>
    </row>
    <row r="15" spans="1:10" ht="14" customHeight="1">
      <c r="A15" s="15"/>
      <c r="B15" s="20" t="s">
        <v>16</v>
      </c>
      <c r="C15" s="17">
        <f>'[1]Бюджет 22-23гг'!D41</f>
        <v>39080.45977011494</v>
      </c>
      <c r="D15" s="18">
        <v>41000</v>
      </c>
    </row>
    <row r="16" spans="1:10" ht="14" customHeight="1" thickBot="1">
      <c r="A16" s="21"/>
      <c r="B16" s="22" t="s">
        <v>17</v>
      </c>
      <c r="C16" s="23">
        <f>'[1]Бюджет 22-23гг'!C42</f>
        <v>331158.74565517239</v>
      </c>
      <c r="D16" s="24">
        <v>331159</v>
      </c>
      <c r="F16" s="25"/>
    </row>
    <row r="17" spans="1:10" ht="13.5" customHeight="1" thickTop="1" thickBot="1">
      <c r="A17" s="26">
        <v>2</v>
      </c>
      <c r="B17" s="12" t="s">
        <v>18</v>
      </c>
      <c r="C17" s="27">
        <f>'[1]Бюджет 22-23гг'!C43</f>
        <v>100994</v>
      </c>
      <c r="D17" s="14">
        <v>126250</v>
      </c>
      <c r="J17" s="25"/>
    </row>
    <row r="18" spans="1:10" ht="28.5" customHeight="1" thickTop="1" thickBot="1">
      <c r="A18" s="26">
        <v>3</v>
      </c>
      <c r="B18" s="28" t="s">
        <v>19</v>
      </c>
      <c r="C18" s="29">
        <f>'[1]Бюджет 22-23гг'!C44</f>
        <v>400000</v>
      </c>
      <c r="D18" s="14">
        <v>300711</v>
      </c>
      <c r="J18" s="25"/>
    </row>
    <row r="19" spans="1:10" ht="15" customHeight="1" thickTop="1" thickBot="1">
      <c r="A19" s="26">
        <v>4</v>
      </c>
      <c r="B19" s="12" t="s">
        <v>20</v>
      </c>
      <c r="C19" s="29">
        <f>'[1]Бюджет 22-23гг'!C47</f>
        <v>430250</v>
      </c>
      <c r="D19" s="14">
        <v>419512</v>
      </c>
      <c r="J19" s="25"/>
    </row>
    <row r="20" spans="1:10" ht="15" customHeight="1" thickTop="1" thickBot="1">
      <c r="A20" s="11">
        <v>5</v>
      </c>
      <c r="B20" s="12" t="s">
        <v>21</v>
      </c>
      <c r="C20" s="29">
        <f>C21</f>
        <v>120000</v>
      </c>
      <c r="D20" s="14">
        <v>132000</v>
      </c>
    </row>
    <row r="21" spans="1:10" ht="16" customHeight="1" thickTop="1" thickBot="1">
      <c r="A21" s="15"/>
      <c r="B21" s="30" t="s">
        <v>22</v>
      </c>
      <c r="C21" s="31">
        <f>'[1]Бюджет 22-23гг'!C49</f>
        <v>120000</v>
      </c>
      <c r="D21" s="32"/>
    </row>
    <row r="22" spans="1:10" ht="15.5" customHeight="1" thickTop="1">
      <c r="A22" s="33">
        <v>6</v>
      </c>
      <c r="B22" s="34" t="s">
        <v>23</v>
      </c>
      <c r="C22" s="35">
        <f>SUM(C23:C24)</f>
        <v>50000</v>
      </c>
      <c r="D22" s="36">
        <v>112100</v>
      </c>
    </row>
    <row r="23" spans="1:10" ht="29" customHeight="1">
      <c r="A23" s="37"/>
      <c r="B23" s="30" t="s">
        <v>24</v>
      </c>
      <c r="C23" s="38">
        <f>'[1]Бюджет 22-23гг'!D61</f>
        <v>50000</v>
      </c>
      <c r="D23" s="32"/>
    </row>
    <row r="24" spans="1:10" ht="14.5" customHeight="1" thickBot="1">
      <c r="A24" s="39"/>
      <c r="B24" s="40" t="s">
        <v>25</v>
      </c>
      <c r="C24" s="38">
        <f>'[1]Бюджет 22-23гг'!D62</f>
        <v>0</v>
      </c>
      <c r="D24" s="24"/>
    </row>
    <row r="25" spans="1:10" ht="15.5" customHeight="1" thickTop="1">
      <c r="A25" s="11">
        <v>7</v>
      </c>
      <c r="B25" s="41" t="s">
        <v>26</v>
      </c>
      <c r="C25" s="35">
        <f>C26</f>
        <v>50000</v>
      </c>
      <c r="D25" s="36">
        <v>44494</v>
      </c>
    </row>
    <row r="26" spans="1:10" ht="15.5" customHeight="1" thickBot="1">
      <c r="A26" s="21"/>
      <c r="B26" s="42" t="s">
        <v>27</v>
      </c>
      <c r="C26" s="43">
        <f>'[1]Бюджет 22-23гг'!D68</f>
        <v>50000</v>
      </c>
      <c r="D26" s="44"/>
    </row>
    <row r="27" spans="1:10" ht="14.5" customHeight="1" thickTop="1" thickBot="1">
      <c r="A27" s="26">
        <v>8</v>
      </c>
      <c r="B27" s="45" t="s">
        <v>28</v>
      </c>
      <c r="C27" s="29">
        <v>0</v>
      </c>
      <c r="D27" s="14"/>
    </row>
    <row r="28" spans="1:10" ht="29" customHeight="1" thickTop="1" thickBot="1">
      <c r="A28" s="26">
        <v>9</v>
      </c>
      <c r="B28" s="46" t="s">
        <v>29</v>
      </c>
      <c r="C28" s="29">
        <f>'[1]Бюджет 22-23гг'!C69</f>
        <v>130000</v>
      </c>
      <c r="D28" s="14">
        <v>141000</v>
      </c>
    </row>
    <row r="29" spans="1:10" ht="16.5" customHeight="1" thickTop="1" thickBot="1">
      <c r="A29" s="26">
        <v>10</v>
      </c>
      <c r="B29" s="45" t="s">
        <v>30</v>
      </c>
      <c r="C29" s="29">
        <f>'[1]Бюджет 22-23гг'!C54</f>
        <v>0</v>
      </c>
      <c r="D29" s="14">
        <v>21130</v>
      </c>
    </row>
    <row r="30" spans="1:10" ht="16.5" customHeight="1" thickTop="1" thickBot="1">
      <c r="A30" s="26">
        <v>11</v>
      </c>
      <c r="B30" s="45" t="s">
        <v>31</v>
      </c>
      <c r="C30" s="29">
        <f>'[1]Бюджет 22-23гг'!C59</f>
        <v>0</v>
      </c>
      <c r="D30" s="14"/>
    </row>
    <row r="31" spans="1:10" ht="15" customHeight="1" thickTop="1" thickBot="1">
      <c r="A31" s="26">
        <v>12</v>
      </c>
      <c r="B31" s="45" t="s">
        <v>32</v>
      </c>
      <c r="C31" s="29">
        <f>'[1]Бюджет 22-23гг'!C72</f>
        <v>188000</v>
      </c>
      <c r="D31" s="14">
        <v>384820</v>
      </c>
    </row>
    <row r="32" spans="1:10" ht="15" customHeight="1" thickTop="1" thickBot="1">
      <c r="A32" s="11">
        <v>13</v>
      </c>
      <c r="B32" s="12" t="s">
        <v>33</v>
      </c>
      <c r="C32" s="29">
        <f>SUM(C33:C38)</f>
        <v>284370</v>
      </c>
      <c r="D32" s="14">
        <v>180208</v>
      </c>
    </row>
    <row r="33" spans="1:10" ht="12.5" customHeight="1" thickTop="1">
      <c r="A33" s="15"/>
      <c r="B33" s="47" t="s">
        <v>34</v>
      </c>
      <c r="C33" s="48">
        <f>'[1]Бюджет 22-23гг'!D74</f>
        <v>32000</v>
      </c>
      <c r="D33" s="18">
        <v>26036</v>
      </c>
      <c r="F33" s="19"/>
    </row>
    <row r="34" spans="1:10" ht="12.5" customHeight="1">
      <c r="A34" s="15"/>
      <c r="B34" s="49" t="s">
        <v>35</v>
      </c>
      <c r="C34" s="48">
        <f>'[1]Бюджет 22-23гг'!D75</f>
        <v>23555</v>
      </c>
      <c r="D34" s="32">
        <v>4553</v>
      </c>
    </row>
    <row r="35" spans="1:10" ht="12.5" customHeight="1">
      <c r="A35" s="15"/>
      <c r="B35" s="49" t="s">
        <v>36</v>
      </c>
      <c r="C35" s="48">
        <f>'[1]Бюджет 22-23гг'!D76</f>
        <v>150000</v>
      </c>
      <c r="D35" s="32">
        <v>74919</v>
      </c>
    </row>
    <row r="36" spans="1:10" ht="12.5" customHeight="1">
      <c r="A36" s="15"/>
      <c r="B36" s="49" t="s">
        <v>37</v>
      </c>
      <c r="C36" s="48">
        <f>'[1]Бюджет 22-23гг'!D77</f>
        <v>33915</v>
      </c>
      <c r="D36" s="32">
        <v>15100</v>
      </c>
    </row>
    <row r="37" spans="1:10" ht="12.5" customHeight="1">
      <c r="A37" s="15"/>
      <c r="B37" s="49" t="s">
        <v>38</v>
      </c>
      <c r="C37" s="48">
        <f>'[1]Бюджет 22-23гг'!D78</f>
        <v>40000</v>
      </c>
      <c r="D37" s="32">
        <v>52600</v>
      </c>
    </row>
    <row r="38" spans="1:10" ht="12.5" customHeight="1" thickBot="1">
      <c r="A38" s="21"/>
      <c r="B38" s="50" t="s">
        <v>39</v>
      </c>
      <c r="C38" s="48">
        <f>'[1]Бюджет 22-23гг'!D79</f>
        <v>4900</v>
      </c>
      <c r="D38" s="32">
        <v>7000</v>
      </c>
    </row>
    <row r="39" spans="1:10" ht="15.5" thickTop="1" thickBot="1">
      <c r="A39" s="26"/>
      <c r="B39" s="45" t="s">
        <v>40</v>
      </c>
      <c r="C39" s="29">
        <f>C32+C31+C30+C29+C28+C27+C25+C22+C20+C19+C18+C17+C9</f>
        <v>3181324.8835862069</v>
      </c>
      <c r="D39" s="29">
        <v>3116737</v>
      </c>
    </row>
    <row r="40" spans="1:10" ht="16.5" customHeight="1" thickTop="1">
      <c r="A40" s="51"/>
      <c r="B40" s="51" t="s">
        <v>41</v>
      </c>
      <c r="C40" s="52">
        <f>C39/A2</f>
        <v>1759.5823471162648</v>
      </c>
    </row>
    <row r="41" spans="1:10" ht="16.5" customHeight="1">
      <c r="A41" s="51"/>
      <c r="B41" s="51" t="s">
        <v>42</v>
      </c>
      <c r="C41" s="52">
        <f>C40*6</f>
        <v>10557.494082697589</v>
      </c>
    </row>
    <row r="42" spans="1:10" ht="16.5" customHeight="1">
      <c r="A42" s="51"/>
      <c r="B42" s="51"/>
      <c r="C42" s="52"/>
    </row>
    <row r="43" spans="1:10" ht="16.5" customHeight="1">
      <c r="A43" s="51" t="s">
        <v>43</v>
      </c>
      <c r="B43" s="51"/>
      <c r="C43" s="52"/>
    </row>
    <row r="44" spans="1:10" ht="16.5" customHeight="1">
      <c r="A44" s="51"/>
      <c r="B44" s="51"/>
      <c r="C44" s="52"/>
    </row>
    <row r="45" spans="1:10" ht="15" customHeight="1">
      <c r="A45" s="53" t="s">
        <v>5</v>
      </c>
      <c r="B45" s="54" t="s">
        <v>44</v>
      </c>
      <c r="C45" s="55"/>
      <c r="D45" s="56" t="s">
        <v>45</v>
      </c>
      <c r="E45" s="57"/>
      <c r="F45" s="57"/>
      <c r="G45" s="57"/>
      <c r="H45" s="57"/>
      <c r="I45" s="58"/>
      <c r="J45" s="59"/>
    </row>
    <row r="46" spans="1:10" ht="41" customHeight="1">
      <c r="A46" s="53"/>
      <c r="B46" s="54"/>
      <c r="C46" s="55"/>
      <c r="D46" s="60" t="s">
        <v>46</v>
      </c>
      <c r="E46" s="60" t="s">
        <v>47</v>
      </c>
      <c r="F46" s="60" t="s">
        <v>48</v>
      </c>
      <c r="G46" s="60" t="s">
        <v>49</v>
      </c>
      <c r="H46" s="60" t="s">
        <v>50</v>
      </c>
      <c r="I46" s="61" t="s">
        <v>51</v>
      </c>
      <c r="J46" s="61" t="s">
        <v>52</v>
      </c>
    </row>
    <row r="47" spans="1:10" ht="14" customHeight="1">
      <c r="A47" s="62" t="s">
        <v>53</v>
      </c>
      <c r="B47" s="63" t="s">
        <v>54</v>
      </c>
      <c r="C47" s="64"/>
      <c r="D47" s="65">
        <v>2751450</v>
      </c>
      <c r="E47" s="65">
        <v>138750</v>
      </c>
      <c r="F47" s="65">
        <f>'[1]Бюджет 21-22гг'!E110</f>
        <v>578026.80000000005</v>
      </c>
      <c r="G47" s="66">
        <f>'[1]Бюджет 21-22гг'!E120</f>
        <v>304768.5</v>
      </c>
      <c r="H47" s="65">
        <f>'[1]Бюджет 21-22гг'!E130</f>
        <v>285170.3</v>
      </c>
      <c r="I47" s="67">
        <f>'[1]Бюджет 22-23гг'!E105</f>
        <v>1750674</v>
      </c>
      <c r="J47" s="67">
        <f>'[1]Бюджет 22-23гг'!E118</f>
        <v>98055.08</v>
      </c>
    </row>
    <row r="48" spans="1:10" ht="14" customHeight="1">
      <c r="A48" s="62" t="s">
        <v>55</v>
      </c>
      <c r="B48" s="63" t="s">
        <v>56</v>
      </c>
      <c r="C48" s="64"/>
      <c r="D48" s="68">
        <f>2185150+'[1]Бюджет 21-22гг'!E152</f>
        <v>2307150</v>
      </c>
      <c r="E48" s="68">
        <v>98775</v>
      </c>
      <c r="F48" s="68">
        <f>'[1]Бюджет 21-22гг'!E111</f>
        <v>421026.8</v>
      </c>
      <c r="G48" s="69">
        <f>'[1]Бюджет 21-22гг'!E121</f>
        <v>257268.5</v>
      </c>
      <c r="H48" s="68">
        <f>'[1]Бюджет 21-22гг'!E131</f>
        <v>210170.3</v>
      </c>
      <c r="I48" s="67">
        <f>'[1]Бюджет 22-23гг'!E106</f>
        <v>1384000</v>
      </c>
      <c r="J48" s="67">
        <f>'[1]Бюджет 22-23гг'!E119</f>
        <v>84024.08</v>
      </c>
    </row>
    <row r="49" spans="1:10" ht="14" customHeight="1">
      <c r="A49" s="62" t="s">
        <v>57</v>
      </c>
      <c r="B49" s="63" t="s">
        <v>58</v>
      </c>
      <c r="C49" s="64"/>
      <c r="D49" s="68">
        <v>2281500</v>
      </c>
      <c r="E49" s="68">
        <v>0</v>
      </c>
      <c r="F49" s="68">
        <f>'[1]Бюджет 21-22гг'!E113</f>
        <v>795875</v>
      </c>
      <c r="G49" s="69">
        <f>'[1]Бюджет 21-22гг'!E123</f>
        <v>407500</v>
      </c>
      <c r="H49" s="68">
        <f>'[1]Бюджет 21-22гг'!E133</f>
        <v>374900</v>
      </c>
      <c r="I49" s="67">
        <f>'[1]Бюджет 22-23гг'!E107</f>
        <v>1400000</v>
      </c>
      <c r="J49" s="67">
        <f>'[1]Бюджет 22-23гг'!E120</f>
        <v>170360.92</v>
      </c>
    </row>
    <row r="50" spans="1:10" ht="14" customHeight="1">
      <c r="A50" s="70" t="s">
        <v>59</v>
      </c>
      <c r="B50" s="71" t="s">
        <v>60</v>
      </c>
      <c r="C50" s="72"/>
      <c r="D50" s="68">
        <v>0</v>
      </c>
      <c r="E50" s="68">
        <v>0</v>
      </c>
      <c r="F50" s="68">
        <v>0</v>
      </c>
      <c r="G50" s="69">
        <v>0</v>
      </c>
      <c r="H50" s="68">
        <v>0</v>
      </c>
      <c r="I50" s="67">
        <f>'[1]Бюджет 22-23гг'!E108</f>
        <v>401596</v>
      </c>
      <c r="J50" s="73">
        <v>0</v>
      </c>
    </row>
    <row r="51" spans="1:10" ht="30.5" customHeight="1">
      <c r="A51" s="62" t="s">
        <v>61</v>
      </c>
      <c r="B51" s="74" t="s">
        <v>62</v>
      </c>
      <c r="C51" s="59"/>
      <c r="D51" s="68">
        <f>-(D48-D49)</f>
        <v>-25650</v>
      </c>
      <c r="E51" s="68">
        <f>-(E48-E49)</f>
        <v>-98775</v>
      </c>
      <c r="F51" s="68">
        <f>'[1]Бюджет 21-22гг'!E112</f>
        <v>374848.2</v>
      </c>
      <c r="G51" s="69">
        <f>'[1]Бюджет 21-22гг'!E122</f>
        <v>150231.5</v>
      </c>
      <c r="H51" s="68">
        <f>'[1]Бюджет 21-22гг'!E132</f>
        <v>164729.70000000001</v>
      </c>
      <c r="I51" s="73"/>
      <c r="J51" s="68">
        <f>J49-J48</f>
        <v>86336.840000000011</v>
      </c>
    </row>
    <row r="52" spans="1:10" ht="14" customHeight="1">
      <c r="A52" s="62" t="s">
        <v>63</v>
      </c>
      <c r="B52" s="63" t="s">
        <v>64</v>
      </c>
      <c r="C52" s="64"/>
      <c r="D52" s="68">
        <f>D48-D49+D51</f>
        <v>0</v>
      </c>
      <c r="E52" s="68">
        <f>E48-E49+E51</f>
        <v>0</v>
      </c>
      <c r="F52" s="68">
        <f>'[1]Бюджет 21-22гг'!E114</f>
        <v>0</v>
      </c>
      <c r="G52" s="69">
        <f>'[1]Бюджет 21-22гг'!E124</f>
        <v>0</v>
      </c>
      <c r="H52" s="68">
        <f>'[1]Бюджет 21-22гг'!E134</f>
        <v>0</v>
      </c>
      <c r="I52" s="68">
        <f>'[1]Бюджет 22-23гг'!E109</f>
        <v>-16000</v>
      </c>
      <c r="J52" s="67">
        <f>J48-J49+J51</f>
        <v>0</v>
      </c>
    </row>
    <row r="53" spans="1:10" ht="14" customHeight="1">
      <c r="A53" s="62" t="s">
        <v>65</v>
      </c>
      <c r="B53" s="74" t="s">
        <v>66</v>
      </c>
      <c r="C53" s="75"/>
      <c r="D53" s="68">
        <v>0</v>
      </c>
      <c r="E53" s="68">
        <f>E47-E48</f>
        <v>39975</v>
      </c>
      <c r="F53" s="68">
        <v>0</v>
      </c>
      <c r="G53" s="69">
        <f>-E53</f>
        <v>-39975</v>
      </c>
      <c r="H53" s="68">
        <v>0</v>
      </c>
      <c r="I53" s="73">
        <v>0</v>
      </c>
      <c r="J53" s="73">
        <v>0</v>
      </c>
    </row>
    <row r="54" spans="1:10" ht="14" customHeight="1">
      <c r="A54" s="62" t="s">
        <v>67</v>
      </c>
      <c r="B54" s="63" t="s">
        <v>68</v>
      </c>
      <c r="C54" s="64"/>
      <c r="D54" s="68">
        <f>D47-D48</f>
        <v>444300</v>
      </c>
      <c r="E54" s="68">
        <f>E47-E48-E53</f>
        <v>0</v>
      </c>
      <c r="F54" s="68">
        <f>'[1]Бюджет 21-22гг'!E115</f>
        <v>157000</v>
      </c>
      <c r="G54" s="69">
        <f>'[1]Бюджет 21-22гг'!E125</f>
        <v>47500</v>
      </c>
      <c r="H54" s="68">
        <f>'[1]Бюджет 21-22гг'!E135</f>
        <v>75000</v>
      </c>
      <c r="I54" s="67">
        <f>'[1]Бюджет 22-23гг'!E110</f>
        <v>366674</v>
      </c>
      <c r="J54" s="67">
        <f>'[1]Бюджет 22-23гг'!E122</f>
        <v>14031</v>
      </c>
    </row>
    <row r="55" spans="1:10" ht="16.5" customHeight="1">
      <c r="A55" s="51"/>
      <c r="B55" s="51"/>
      <c r="C55" s="52"/>
      <c r="D55" s="76"/>
    </row>
    <row r="56" spans="1:10" ht="16.5" customHeight="1">
      <c r="A56" s="51" t="s">
        <v>69</v>
      </c>
      <c r="B56" s="51"/>
      <c r="C56" s="52"/>
      <c r="D56" s="76"/>
      <c r="I56" s="76"/>
    </row>
    <row r="57" spans="1:10" ht="15" thickBot="1"/>
    <row r="58" spans="1:10" ht="44.5" thickTop="1" thickBot="1">
      <c r="A58" s="77" t="s">
        <v>5</v>
      </c>
      <c r="B58" s="77" t="s">
        <v>70</v>
      </c>
      <c r="C58" s="9" t="s">
        <v>7</v>
      </c>
      <c r="D58" s="9" t="s">
        <v>71</v>
      </c>
      <c r="E58" s="10"/>
      <c r="F58" s="10"/>
      <c r="G58" s="10"/>
      <c r="H58" s="10"/>
    </row>
    <row r="59" spans="1:10" ht="15" thickTop="1">
      <c r="B59" s="78" t="s">
        <v>72</v>
      </c>
      <c r="C59" s="79">
        <f>'[1]Бюджет 22-23гг'!C178</f>
        <v>726000</v>
      </c>
      <c r="D59" s="80" t="s">
        <v>73</v>
      </c>
    </row>
    <row r="60" spans="1:10">
      <c r="B60" s="81" t="s">
        <v>74</v>
      </c>
      <c r="C60" s="82">
        <f>'[1]Бюджет 22-23гг'!C179</f>
        <v>1066666.6666666667</v>
      </c>
      <c r="D60" s="83"/>
    </row>
    <row r="61" spans="1:10" ht="15.5">
      <c r="A61" s="10" t="s">
        <v>75</v>
      </c>
      <c r="B61" s="84"/>
      <c r="C61" s="85">
        <f>SUM(C59:C60)</f>
        <v>1792666.6666666667</v>
      </c>
      <c r="D61" s="86"/>
    </row>
    <row r="62" spans="1:10" ht="15.5">
      <c r="B62" s="84" t="s">
        <v>76</v>
      </c>
      <c r="C62" s="85">
        <f>C61/A4</f>
        <v>6356.9739952718683</v>
      </c>
      <c r="D62" s="84"/>
    </row>
    <row r="63" spans="1:10" ht="15" thickBot="1"/>
    <row r="64" spans="1:10" ht="44.5" thickTop="1" thickBot="1">
      <c r="A64" s="77" t="s">
        <v>5</v>
      </c>
      <c r="B64" s="77" t="s">
        <v>77</v>
      </c>
      <c r="C64" s="9" t="s">
        <v>7</v>
      </c>
      <c r="D64" s="9" t="s">
        <v>71</v>
      </c>
    </row>
    <row r="65" spans="1:5" ht="15" thickTop="1">
      <c r="B65" s="78" t="s">
        <v>78</v>
      </c>
      <c r="C65" s="79">
        <f>'[1]Бюджет 22-23гг'!E118</f>
        <v>98055.08</v>
      </c>
      <c r="D65" s="87" t="s">
        <v>79</v>
      </c>
    </row>
    <row r="66" spans="1:5" ht="15.5">
      <c r="A66" s="10" t="s">
        <v>75</v>
      </c>
      <c r="B66" s="84"/>
      <c r="C66" s="85">
        <f>SUM(C65:C65)</f>
        <v>98055.08</v>
      </c>
      <c r="D66" s="84"/>
    </row>
    <row r="67" spans="1:5" ht="15.5">
      <c r="B67" s="84" t="s">
        <v>76</v>
      </c>
      <c r="C67" s="85">
        <f>C66/A4</f>
        <v>347.71304964539007</v>
      </c>
      <c r="D67" s="84"/>
    </row>
    <row r="68" spans="1:5">
      <c r="E68" s="19"/>
    </row>
    <row r="69" spans="1:5" ht="15" thickBot="1"/>
    <row r="70" spans="1:5" ht="44.5" thickTop="1" thickBot="1">
      <c r="A70" s="77" t="s">
        <v>5</v>
      </c>
      <c r="B70" s="77" t="s">
        <v>80</v>
      </c>
      <c r="C70" s="9" t="s">
        <v>81</v>
      </c>
      <c r="D70" s="9" t="s">
        <v>82</v>
      </c>
    </row>
    <row r="71" spans="1:5" ht="15" thickTop="1">
      <c r="B71" s="88" t="s">
        <v>83</v>
      </c>
      <c r="C71" s="89">
        <v>90000</v>
      </c>
      <c r="D71" s="90"/>
    </row>
    <row r="72" spans="1:5">
      <c r="B72" s="81" t="s">
        <v>84</v>
      </c>
      <c r="C72" s="82">
        <v>348000</v>
      </c>
      <c r="D72" s="84" t="s">
        <v>79</v>
      </c>
    </row>
    <row r="73" spans="1:5">
      <c r="B73" s="84" t="s">
        <v>85</v>
      </c>
      <c r="C73" s="82">
        <v>149101</v>
      </c>
      <c r="D73" s="84" t="s">
        <v>79</v>
      </c>
    </row>
    <row r="74" spans="1:5">
      <c r="B74" s="84" t="s">
        <v>86</v>
      </c>
      <c r="C74" s="82">
        <v>20000</v>
      </c>
      <c r="D74" s="91"/>
    </row>
    <row r="75" spans="1:5" ht="15.5">
      <c r="A75" s="10" t="s">
        <v>75</v>
      </c>
      <c r="B75" s="84"/>
      <c r="C75" s="85">
        <f>SUM(C71:C74)</f>
        <v>607101</v>
      </c>
      <c r="D75" s="84"/>
      <c r="E75" s="19"/>
    </row>
    <row r="76" spans="1:5" ht="15.5">
      <c r="B76" s="92" t="s">
        <v>87</v>
      </c>
      <c r="C76" s="93">
        <f>C75/A3</f>
        <v>2086.2577319587631</v>
      </c>
    </row>
    <row r="77" spans="1:5" ht="15.5">
      <c r="C77" s="94"/>
    </row>
    <row r="78" spans="1:5" ht="15" thickBot="1"/>
    <row r="79" spans="1:5" ht="59" thickTop="1" thickBot="1">
      <c r="A79" s="77" t="s">
        <v>5</v>
      </c>
      <c r="B79" s="77" t="s">
        <v>88</v>
      </c>
      <c r="C79" s="9" t="s">
        <v>81</v>
      </c>
      <c r="D79" s="9" t="s">
        <v>89</v>
      </c>
    </row>
    <row r="80" spans="1:5" ht="15" thickTop="1">
      <c r="B80" s="95" t="s">
        <v>90</v>
      </c>
      <c r="C80" s="79">
        <v>89000</v>
      </c>
      <c r="D80" s="96"/>
    </row>
    <row r="81" spans="1:4">
      <c r="B81" s="97" t="s">
        <v>91</v>
      </c>
      <c r="C81" s="82">
        <v>350000</v>
      </c>
      <c r="D81" s="84" t="s">
        <v>79</v>
      </c>
    </row>
    <row r="82" spans="1:4" s="98" customFormat="1" ht="21">
      <c r="A82"/>
      <c r="B82" s="97" t="s">
        <v>92</v>
      </c>
      <c r="C82" s="82">
        <v>20000</v>
      </c>
      <c r="D82" s="84" t="s">
        <v>79</v>
      </c>
    </row>
    <row r="83" spans="1:4" ht="15.5">
      <c r="A83" s="10" t="s">
        <v>75</v>
      </c>
      <c r="C83" s="99">
        <f>SUM(C80:C82)</f>
        <v>459000</v>
      </c>
      <c r="D83" s="100"/>
    </row>
    <row r="84" spans="1:4" ht="15.5">
      <c r="B84" s="84" t="s">
        <v>87</v>
      </c>
      <c r="C84" s="101">
        <f>C83/A3</f>
        <v>1577.319587628866</v>
      </c>
    </row>
    <row r="87" spans="1:4" ht="21">
      <c r="A87" s="98" t="s">
        <v>93</v>
      </c>
      <c r="B87" s="98"/>
      <c r="C87" s="102"/>
      <c r="D87" s="98"/>
    </row>
    <row r="88" spans="1:4">
      <c r="B88" t="s">
        <v>94</v>
      </c>
    </row>
    <row r="89" spans="1:4">
      <c r="B89" t="s">
        <v>95</v>
      </c>
    </row>
    <row r="90" spans="1:4">
      <c r="B90" t="s">
        <v>96</v>
      </c>
    </row>
    <row r="91" spans="1:4">
      <c r="B91" t="s">
        <v>97</v>
      </c>
      <c r="C91" s="103">
        <f>C71</f>
        <v>90000</v>
      </c>
    </row>
    <row r="92" spans="1:4">
      <c r="B92" t="s">
        <v>98</v>
      </c>
      <c r="C92" s="103">
        <f>C74</f>
        <v>20000</v>
      </c>
    </row>
    <row r="93" spans="1:4">
      <c r="B93" t="s">
        <v>99</v>
      </c>
      <c r="C93" s="103"/>
    </row>
    <row r="94" spans="1:4">
      <c r="B94" t="s">
        <v>100</v>
      </c>
      <c r="C94" s="103">
        <f>C80</f>
        <v>89000</v>
      </c>
    </row>
    <row r="95" spans="1:4">
      <c r="B95" t="s">
        <v>101</v>
      </c>
      <c r="C95" s="103"/>
    </row>
    <row r="96" spans="1:4">
      <c r="B96" s="104" t="s">
        <v>102</v>
      </c>
      <c r="C96" s="103">
        <v>40000</v>
      </c>
    </row>
    <row r="97" spans="2:3">
      <c r="B97" s="104" t="s">
        <v>103</v>
      </c>
      <c r="C97" s="103">
        <f>C26</f>
        <v>50000</v>
      </c>
    </row>
    <row r="98" spans="2:3">
      <c r="B98" t="s">
        <v>104</v>
      </c>
    </row>
  </sheetData>
  <mergeCells count="19">
    <mergeCell ref="D59:D61"/>
    <mergeCell ref="B48:C48"/>
    <mergeCell ref="B49:C49"/>
    <mergeCell ref="B51:C51"/>
    <mergeCell ref="B52:C52"/>
    <mergeCell ref="B53:C53"/>
    <mergeCell ref="B54:C54"/>
    <mergeCell ref="A25:A26"/>
    <mergeCell ref="A32:A38"/>
    <mergeCell ref="A45:A46"/>
    <mergeCell ref="B45:C46"/>
    <mergeCell ref="D45:J45"/>
    <mergeCell ref="B47:C47"/>
    <mergeCell ref="A1:D1"/>
    <mergeCell ref="A7:A8"/>
    <mergeCell ref="B7:B8"/>
    <mergeCell ref="C7:D7"/>
    <mergeCell ref="A9:A16"/>
    <mergeCell ref="A20:A21"/>
  </mergeCells>
  <pageMargins left="0.7" right="0.7" top="0.75" bottom="0.75" header="0.3" footer="0.3"/>
  <pageSetup paperSize="9" scale="84" orientation="portrait" r:id="rId1"/>
  <colBreaks count="1" manualBreakCount="1">
    <brk id="3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48595-1DB6-4217-9F72-7B4CA76340AF}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ФЭО 22-23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alepakin</dc:creator>
  <cp:lastModifiedBy>alepakin</cp:lastModifiedBy>
  <dcterms:created xsi:type="dcterms:W3CDTF">2023-05-29T20:30:35Z</dcterms:created>
  <dcterms:modified xsi:type="dcterms:W3CDTF">2023-05-29T20:32:24Z</dcterms:modified>
</cp:coreProperties>
</file>