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xr:revisionPtr revIDLastSave="0" documentId="13_ncr:1_{1B697CF6-5EA6-4F29-8D94-53BBD340D1B5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ФЭО 23-24" sheetId="2" r:id="rId1"/>
  </sheets>
  <externalReferences>
    <externalReference r:id="rId2"/>
  </externalReferences>
  <calcPr calcId="181029"/>
</workbook>
</file>

<file path=xl/calcChain.xml><?xml version="1.0" encoding="utf-8"?>
<calcChain xmlns="http://schemas.openxmlformats.org/spreadsheetml/2006/main">
  <c r="D52" i="2" l="1"/>
  <c r="G47" i="2"/>
  <c r="F47" i="2"/>
  <c r="H47" i="2"/>
  <c r="E47" i="2"/>
  <c r="D47" i="2"/>
  <c r="H48" i="2"/>
  <c r="D9" i="2" l="1"/>
  <c r="D38" i="2" l="1"/>
  <c r="C82" i="2"/>
  <c r="C83" i="2" s="1"/>
  <c r="C75" i="2"/>
  <c r="C74" i="2"/>
  <c r="C64" i="2"/>
  <c r="C65" i="2" s="1"/>
  <c r="C66" i="2" s="1"/>
  <c r="C59" i="2"/>
  <c r="C58" i="2"/>
  <c r="C57" i="2"/>
  <c r="C60" i="2" s="1"/>
  <c r="C61" i="2" s="1"/>
  <c r="E51" i="2"/>
  <c r="H50" i="2"/>
  <c r="G50" i="2"/>
  <c r="F50" i="2"/>
  <c r="H49" i="2"/>
  <c r="G49" i="2"/>
  <c r="F49" i="2"/>
  <c r="E49" i="2"/>
  <c r="E50" i="2" s="1"/>
  <c r="D49" i="2"/>
  <c r="D50" i="2" s="1"/>
  <c r="G48" i="2"/>
  <c r="F48" i="2"/>
  <c r="H46" i="2"/>
  <c r="G46" i="2"/>
  <c r="F46" i="2"/>
  <c r="C37" i="2"/>
  <c r="C36" i="2"/>
  <c r="C35" i="2"/>
  <c r="C34" i="2"/>
  <c r="C33" i="2"/>
  <c r="C32" i="2" s="1"/>
  <c r="C31" i="2"/>
  <c r="C30" i="2"/>
  <c r="C29" i="2"/>
  <c r="C28" i="2"/>
  <c r="C26" i="2"/>
  <c r="C24" i="2"/>
  <c r="C23" i="2"/>
  <c r="C21" i="2"/>
  <c r="C20" i="2" s="1"/>
  <c r="C19" i="2"/>
  <c r="C18" i="2"/>
  <c r="C17" i="2"/>
  <c r="C16" i="2"/>
  <c r="C15" i="2"/>
  <c r="C14" i="2"/>
  <c r="C13" i="2"/>
  <c r="C12" i="2"/>
  <c r="C11" i="2"/>
  <c r="C10" i="2"/>
  <c r="C25" i="2" l="1"/>
  <c r="C22" i="2"/>
  <c r="C9" i="2"/>
  <c r="C38" i="2" s="1"/>
  <c r="C39" i="2" s="1"/>
  <c r="C40" i="2" s="1"/>
  <c r="G5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alepakin</author>
  </authors>
  <commentList>
    <comment ref="D49" authorId="0" shapeId="0" xr:uid="{00000000-0006-0000-0000-000001000000}">
      <text>
        <r>
          <rPr>
            <b/>
            <sz val="9"/>
            <rFont val="Tahoma"/>
            <family val="2"/>
            <charset val="204"/>
          </rPr>
          <t>Перечислено в ЦВ по противопожарной безопасности</t>
        </r>
        <r>
          <rPr>
            <sz val="9"/>
            <rFont val="Tahoma"/>
            <family val="2"/>
            <charset val="204"/>
          </rPr>
          <t xml:space="preserve">
</t>
        </r>
      </text>
    </comment>
    <comment ref="E49" authorId="0" shapeId="0" xr:uid="{00000000-0006-0000-0000-000002000000}">
      <text>
        <r>
          <rPr>
            <b/>
            <sz val="9"/>
            <rFont val="Tahoma"/>
            <family val="2"/>
            <charset val="204"/>
          </rPr>
          <t>Перечислено в ЦВ по противопожарной безопасности</t>
        </r>
      </text>
    </comment>
    <comment ref="E51" authorId="0" shapeId="0" xr:uid="{00000000-0006-0000-0000-000003000000}">
      <text>
        <r>
          <rPr>
            <b/>
            <sz val="9"/>
            <rFont val="Tahoma"/>
            <family val="2"/>
            <charset val="204"/>
          </rPr>
          <t>Долг садоводов по ЦВ на экспертизу В/нап башни включён в долг по ЦВ лицензирования скважины</t>
        </r>
        <r>
          <rPr>
            <sz val="9"/>
            <rFont val="Tahoma"/>
            <family val="2"/>
            <charset val="204"/>
          </rPr>
          <t xml:space="preserve">
</t>
        </r>
      </text>
    </comment>
    <comment ref="G51" authorId="0" shapeId="0" xr:uid="{00000000-0006-0000-0000-000004000000}">
      <text>
        <r>
          <rPr>
            <b/>
            <sz val="9"/>
            <rFont val="Tahoma"/>
            <family val="2"/>
            <charset val="204"/>
          </rPr>
          <t>Долг садоводов по ЦВ на экспертизу В/нап башни включён в долг по ЦВ лицензирования скважины</t>
        </r>
      </text>
    </comment>
  </commentList>
</comments>
</file>

<file path=xl/sharedStrings.xml><?xml version="1.0" encoding="utf-8"?>
<sst xmlns="http://schemas.openxmlformats.org/spreadsheetml/2006/main" count="112" uniqueCount="93">
  <si>
    <t>I. Финансово-экономическое обоснование  размера членских взносов 
на 2 полугодие 2023 - 1 полугодие 2024гг. СНТ "ПРИБОР"</t>
  </si>
  <si>
    <t>соток частная собственность земли в пределах СНТ "Прибор"</t>
  </si>
  <si>
    <t>земельных участков (всего 292 - сторожка)</t>
  </si>
  <si>
    <t>собственников земельных участков</t>
  </si>
  <si>
    <t>члена СНТ</t>
  </si>
  <si>
    <t>№ п/п</t>
  </si>
  <si>
    <t>Текущие расходы:Членские взносы</t>
  </si>
  <si>
    <t>Сумма,руб.</t>
  </si>
  <si>
    <t>План</t>
  </si>
  <si>
    <t>Факт по состоянию на  06.06.2024 г.</t>
  </si>
  <si>
    <t xml:space="preserve">ФОТ и налоги с ФОТ в т.ч: </t>
  </si>
  <si>
    <t>- з/п председателя правления, включая НДФЛ 13%</t>
  </si>
  <si>
    <t>- з/пбухгалтера, включая НДФЛ 13%</t>
  </si>
  <si>
    <t>- з/п энергетика, включая НДФЛ 13%</t>
  </si>
  <si>
    <t>- з/п сантехника, включая НДФЛ 13%</t>
  </si>
  <si>
    <t>- з/п сторожа, включая НДФЛ 13%</t>
  </si>
  <si>
    <t>- з/п сборщики, включая НДФЛ 13%</t>
  </si>
  <si>
    <t>- Соц.платежи (ОПС-22%+ОСС-2,9%+ОМС-5,1%+НсиПз-0,2%)</t>
  </si>
  <si>
    <t>Земельный налог КС=33664512 руб; ставка налога 0,3% за год</t>
  </si>
  <si>
    <t>Оплата потерь э/э  в электросети СНТ и расходов э/э на общественные нужды На основании расходов 2021-2022г.</t>
  </si>
  <si>
    <t>Вывоз мусора 50 конт по 6525руб.за контейнер + 10конт. по 10400 строит.</t>
  </si>
  <si>
    <t>ТО дорог в т.ч.</t>
  </si>
  <si>
    <t xml:space="preserve">- выравнивание полотна, очистка полотна от снега На основании расходов сметы 21-22г. </t>
  </si>
  <si>
    <t xml:space="preserve">ТО электросетей, в т.ч. </t>
  </si>
  <si>
    <t>- ремонт/замена оборудования, включая стоимость запчастей и материалов. На основании расходов сметы 21-22г.</t>
  </si>
  <si>
    <t>- подготовка проектной документации по укладке нового кабеля</t>
  </si>
  <si>
    <t>ТО инфраструктуры общего пользования в т.ч.</t>
  </si>
  <si>
    <t>- ремонт кровли сторожки</t>
  </si>
  <si>
    <t>ТО Дренажной системы:</t>
  </si>
  <si>
    <r>
      <rPr>
        <b/>
        <sz val="11"/>
        <color theme="1"/>
        <rFont val="Calibri"/>
        <family val="2"/>
        <charset val="204"/>
        <scheme val="minor"/>
      </rPr>
      <t>ТО земель общего пользования (</t>
    </r>
    <r>
      <rPr>
        <sz val="11"/>
        <color theme="1"/>
        <rFont val="Calibri"/>
        <family val="2"/>
        <charset val="204"/>
        <scheme val="minor"/>
      </rPr>
      <t>покос травы, сбор мусора, сжигание веток, обрезка и повалка деревьев, чистка реки,система дренажа и т.д.)</t>
    </r>
  </si>
  <si>
    <t>ТО системы водоснабжения</t>
  </si>
  <si>
    <t>ТО системы противопожарной безопасности</t>
  </si>
  <si>
    <t>Резерв по  чрезвычайным ситуациям (авария срочный ремонт) всех систем</t>
  </si>
  <si>
    <t>Операционные расходы в т.ч.</t>
  </si>
  <si>
    <t>Банковское обслуживание  На основании фактических  расходов  2 пол 20-пер пол 21г.</t>
  </si>
  <si>
    <t>Канц.принадлежности,проезд,почтовые расходы</t>
  </si>
  <si>
    <t>Судебные издержки(взыскание долгов 15%-20% от суммы долга)</t>
  </si>
  <si>
    <t>тех. обслуживание ПО (ИТС 1С) данные сайта 1С при непрерывном обсл.12 мес.</t>
  </si>
  <si>
    <t>Модернизаwия или покупка ноутбука</t>
  </si>
  <si>
    <t>ИТОГО за счет членских взносов</t>
  </si>
  <si>
    <t>Сумма членских взносов за 1 сот</t>
  </si>
  <si>
    <t>Сумма членских взносов за 6 сот</t>
  </si>
  <si>
    <t>Раздел</t>
  </si>
  <si>
    <t>Вид целевого взноса (ЦВ)</t>
  </si>
  <si>
    <t>Ремонт лесной дороги</t>
  </si>
  <si>
    <t>Экспертиза в/н башни</t>
  </si>
  <si>
    <t>Противопожарная безопасность</t>
  </si>
  <si>
    <t>Лицензирование скважины</t>
  </si>
  <si>
    <t>Покупка кабеля</t>
  </si>
  <si>
    <t>Ремонт центральной дороги</t>
  </si>
  <si>
    <t>Ремонт центральной дороги, часть 2</t>
  </si>
  <si>
    <t>Замена кабеля. Укладка</t>
  </si>
  <si>
    <t>1.</t>
  </si>
  <si>
    <t>Планируемая величина членских взносов</t>
  </si>
  <si>
    <t>2.</t>
  </si>
  <si>
    <t>Получено от садоводов</t>
  </si>
  <si>
    <t>3.</t>
  </si>
  <si>
    <t xml:space="preserve">Оплачены выполненные работы </t>
  </si>
  <si>
    <t>4.</t>
  </si>
  <si>
    <t>Перечислено (-) в другие ЧВ/ЦВ или получено (+) из других ЧВ/ЦВ в целях погашения перерасходов других ЧВ/ЦВ или собстенного перерасхода</t>
  </si>
  <si>
    <t>5.</t>
  </si>
  <si>
    <t xml:space="preserve">Исходящий на 13.06.2022г. остаток целевых взносов </t>
  </si>
  <si>
    <t>6.</t>
  </si>
  <si>
    <t>Перенос долга садоводов из долга по ЦВ в счёт долга по ЧВ или по другим ЦВ</t>
  </si>
  <si>
    <t>7.</t>
  </si>
  <si>
    <t>III. Исполнение работ по целевым взносам</t>
  </si>
  <si>
    <t>Целевые взносы: ремонт центральной дороги, часть 2</t>
  </si>
  <si>
    <t>Дополнительный взнос на укладку асф. крошки на 210м участка второго этапа и компенсация увеличения стоимости ЦВ части 1 вследствие подорожания ст-ти работ в 1.6 раза за год</t>
  </si>
  <si>
    <t>Отсыпка щебнем 1-й улицы и вдоль речки</t>
  </si>
  <si>
    <t>Ямочный ремонт</t>
  </si>
  <si>
    <t>ВСЕГО</t>
  </si>
  <si>
    <t>Сумма целевого взноса  с садовода-собственника</t>
  </si>
  <si>
    <t>Целевые взносы: Замена кабеля. Укладка</t>
  </si>
  <si>
    <t>Укладка кабеля</t>
  </si>
  <si>
    <t>Целевые взносы: На мероприятия по пожарной безопасности</t>
  </si>
  <si>
    <t>Сумма, руб.</t>
  </si>
  <si>
    <t>Система оповещения (микрофон+колокольчики+усилитель +провод+работа по установке</t>
  </si>
  <si>
    <t>восстановление центральной дороги (1/2 часть) 300 м</t>
  </si>
  <si>
    <t>Выполнено</t>
  </si>
  <si>
    <t>Мероприятия по пожарной безопасности (согласно сметы 1)</t>
  </si>
  <si>
    <t>Организация  Места для сжигания</t>
  </si>
  <si>
    <t>Сумма целевого взноса  с участка 6 соток</t>
  </si>
  <si>
    <t>Целевые взносы: На лицензирование скважины</t>
  </si>
  <si>
    <t>Забор Снт (30м 6-10 улица с калиткой материалы метал лист +работа)</t>
  </si>
  <si>
    <t>Лицензия (пакет документов на скважину)</t>
  </si>
  <si>
    <t>Освещение санитарной зоны</t>
  </si>
  <si>
    <t>Сумма целевого взноса  с участа 6 соток</t>
  </si>
  <si>
    <t xml:space="preserve"> </t>
  </si>
  <si>
    <t>1 744 996,50</t>
  </si>
  <si>
    <t xml:space="preserve">Исходящий на 06.06.2024г. долг садоводов по оплате целевых взносов </t>
  </si>
  <si>
    <t>Состояние на 12.06.2024г.</t>
  </si>
  <si>
    <t>Состояние на  12.06.2024г.</t>
  </si>
  <si>
    <t>II. Исполнение смет целевых взносов по состоянию на  12.06.2023г.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</si>
</sst>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\ ##0"/>
    <numFmt numFmtId="165" formatCode="#\ ##0_ ;[Red]\-#\ ##0\ "/>
    <numFmt numFmtId="166" formatCode="#\ ##0.00"/>
    <numFmt numFmtId="167" formatCode="#,##0_ ;[Red]\-#,##0\ "/>
  </numFmts>
  <fonts count="18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color rgb="FF000000"/>
      <name val="FZSong_Superfont"/>
      <charset val="204"/>
    </font>
    <font>
      <sz val="11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name val="Tahoma"/>
      <family val="2"/>
      <charset val="204"/>
    </font>
    <font>
      <b/>
      <sz val="9"/>
      <name val="Tahoma"/>
      <family val="2"/>
      <charset val="204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102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/>
    <xf numFmtId="0" fontId="7" fillId="0" borderId="2" xfId="0" applyFont="1" applyBorder="1" applyAlignment="1">
      <alignment horizontal="right" vertical="top"/>
    </xf>
    <xf numFmtId="0" fontId="7" fillId="0" borderId="1" xfId="0" applyFont="1" applyBorder="1"/>
    <xf numFmtId="164" fontId="7" fillId="0" borderId="1" xfId="0" applyNumberFormat="1" applyFont="1" applyBorder="1" applyAlignment="1">
      <alignment horizontal="right" vertical="top"/>
    </xf>
    <xf numFmtId="165" fontId="7" fillId="0" borderId="1" xfId="0" applyNumberFormat="1" applyFont="1" applyBorder="1" applyAlignment="1">
      <alignment horizontal="right" vertical="top" wrapText="1"/>
    </xf>
    <xf numFmtId="164" fontId="0" fillId="0" borderId="4" xfId="0" applyNumberFormat="1" applyBorder="1" applyAlignment="1">
      <alignment horizontal="right" vertical="top"/>
    </xf>
    <xf numFmtId="165" fontId="0" fillId="0" borderId="4" xfId="0" applyNumberFormat="1" applyBorder="1" applyAlignment="1">
      <alignment horizontal="right" vertical="top" wrapText="1"/>
    </xf>
    <xf numFmtId="166" fontId="0" fillId="0" borderId="0" xfId="0" applyNumberFormat="1"/>
    <xf numFmtId="164" fontId="0" fillId="2" borderId="5" xfId="0" applyNumberFormat="1" applyFill="1" applyBorder="1" applyAlignment="1">
      <alignment horizontal="right" vertical="top"/>
    </xf>
    <xf numFmtId="165" fontId="7" fillId="0" borderId="6" xfId="0" applyNumberFormat="1" applyFont="1" applyBorder="1" applyAlignment="1">
      <alignment horizontal="right" vertical="top" wrapText="1"/>
    </xf>
    <xf numFmtId="1" fontId="0" fillId="0" borderId="0" xfId="0" applyNumberFormat="1"/>
    <xf numFmtId="0" fontId="7" fillId="0" borderId="1" xfId="0" applyFont="1" applyBorder="1" applyAlignment="1">
      <alignment horizontal="right" vertical="top"/>
    </xf>
    <xf numFmtId="165" fontId="7" fillId="0" borderId="1" xfId="0" applyNumberFormat="1" applyFont="1" applyBorder="1" applyAlignment="1">
      <alignment horizontal="right" vertical="top"/>
    </xf>
    <xf numFmtId="0" fontId="7" fillId="0" borderId="1" xfId="0" applyFont="1" applyBorder="1" applyAlignment="1">
      <alignment wrapText="1"/>
    </xf>
    <xf numFmtId="165" fontId="7" fillId="2" borderId="1" xfId="0" applyNumberFormat="1" applyFont="1" applyFill="1" applyBorder="1" applyAlignment="1">
      <alignment horizontal="right" vertical="top"/>
    </xf>
    <xf numFmtId="165" fontId="0" fillId="0" borderId="7" xfId="0" applyNumberFormat="1" applyBorder="1" applyAlignment="1">
      <alignment horizontal="right" vertical="top"/>
    </xf>
    <xf numFmtId="165" fontId="0" fillId="0" borderId="7" xfId="0" applyNumberFormat="1" applyBorder="1" applyAlignment="1">
      <alignment horizontal="right" vertical="top" wrapText="1"/>
    </xf>
    <xf numFmtId="0" fontId="7" fillId="0" borderId="2" xfId="0" applyFont="1" applyBorder="1" applyAlignment="1">
      <alignment horizontal="left" vertical="top" wrapText="1"/>
    </xf>
    <xf numFmtId="165" fontId="7" fillId="2" borderId="2" xfId="0" applyNumberFormat="1" applyFont="1" applyFill="1" applyBorder="1" applyAlignment="1">
      <alignment horizontal="right" vertical="top"/>
    </xf>
    <xf numFmtId="165" fontId="7" fillId="0" borderId="2" xfId="0" applyNumberFormat="1" applyFont="1" applyBorder="1" applyAlignment="1">
      <alignment horizontal="right" vertical="top" wrapText="1"/>
    </xf>
    <xf numFmtId="0" fontId="0" fillId="0" borderId="7" xfId="0" applyBorder="1" applyAlignment="1">
      <alignment horizontal="right" vertical="top"/>
    </xf>
    <xf numFmtId="165" fontId="0" fillId="2" borderId="7" xfId="0" applyNumberFormat="1" applyFill="1" applyBorder="1" applyAlignment="1">
      <alignment horizontal="right" vertical="top"/>
    </xf>
    <xf numFmtId="0" fontId="7" fillId="0" borderId="6" xfId="0" applyFont="1" applyBorder="1" applyAlignment="1">
      <alignment horizontal="right" vertical="top"/>
    </xf>
    <xf numFmtId="0" fontId="7" fillId="0" borderId="2" xfId="0" applyFont="1" applyBorder="1"/>
    <xf numFmtId="165" fontId="0" fillId="0" borderId="6" xfId="0" applyNumberFormat="1" applyBorder="1" applyAlignment="1">
      <alignment horizontal="right" vertical="top"/>
    </xf>
    <xf numFmtId="165" fontId="0" fillId="0" borderId="6" xfId="0" applyNumberFormat="1" applyBorder="1" applyAlignment="1">
      <alignment horizontal="right" vertical="top" wrapText="1"/>
    </xf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 wrapText="1"/>
    </xf>
    <xf numFmtId="0" fontId="0" fillId="0" borderId="3" xfId="0" applyBorder="1"/>
    <xf numFmtId="165" fontId="0" fillId="2" borderId="3" xfId="0" applyNumberFormat="1" applyFill="1" applyBorder="1" applyAlignment="1">
      <alignment horizontal="right" vertical="top"/>
    </xf>
    <xf numFmtId="0" fontId="0" fillId="0" borderId="8" xfId="0" applyBorder="1"/>
    <xf numFmtId="0" fontId="8" fillId="0" borderId="0" xfId="0" applyFont="1"/>
    <xf numFmtId="164" fontId="8" fillId="0" borderId="0" xfId="0" applyNumberFormat="1" applyFont="1"/>
    <xf numFmtId="2" fontId="9" fillId="0" borderId="11" xfId="1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right" vertical="top"/>
    </xf>
    <xf numFmtId="164" fontId="0" fillId="0" borderId="0" xfId="0" applyNumberFormat="1"/>
    <xf numFmtId="0" fontId="0" fillId="0" borderId="13" xfId="0" applyBorder="1" applyAlignment="1">
      <alignment horizontal="left" vertical="top" wrapText="1"/>
    </xf>
    <xf numFmtId="165" fontId="0" fillId="2" borderId="13" xfId="0" applyNumberFormat="1" applyFill="1" applyBorder="1" applyAlignment="1">
      <alignment horizontal="right" vertical="top"/>
    </xf>
    <xf numFmtId="0" fontId="0" fillId="0" borderId="13" xfId="0" applyBorder="1"/>
    <xf numFmtId="164" fontId="0" fillId="0" borderId="9" xfId="0" applyNumberFormat="1" applyBorder="1" applyAlignment="1">
      <alignment wrapText="1"/>
    </xf>
    <xf numFmtId="165" fontId="0" fillId="2" borderId="9" xfId="0" applyNumberFormat="1" applyFill="1" applyBorder="1"/>
    <xf numFmtId="0" fontId="0" fillId="0" borderId="9" xfId="0" applyBorder="1"/>
    <xf numFmtId="165" fontId="13" fillId="0" borderId="9" xfId="0" applyNumberFormat="1" applyFont="1" applyBorder="1"/>
    <xf numFmtId="165" fontId="0" fillId="2" borderId="13" xfId="0" applyNumberFormat="1" applyFill="1" applyBorder="1"/>
    <xf numFmtId="0" fontId="0" fillId="0" borderId="14" xfId="0" applyBorder="1" applyAlignment="1">
      <alignment wrapText="1"/>
    </xf>
    <xf numFmtId="165" fontId="0" fillId="2" borderId="14" xfId="0" applyNumberFormat="1" applyFill="1" applyBorder="1"/>
    <xf numFmtId="0" fontId="14" fillId="0" borderId="14" xfId="0" applyFont="1" applyBorder="1"/>
    <xf numFmtId="0" fontId="14" fillId="0" borderId="9" xfId="0" applyFont="1" applyBorder="1"/>
    <xf numFmtId="0" fontId="0" fillId="0" borderId="14" xfId="0" applyBorder="1"/>
    <xf numFmtId="1" fontId="13" fillId="0" borderId="14" xfId="0" applyNumberFormat="1" applyFont="1" applyBorder="1"/>
    <xf numFmtId="1" fontId="13" fillId="0" borderId="0" xfId="0" applyNumberFormat="1" applyFont="1"/>
    <xf numFmtId="0" fontId="0" fillId="2" borderId="13" xfId="0" applyFill="1" applyBorder="1" applyAlignment="1">
      <alignment wrapText="1"/>
    </xf>
    <xf numFmtId="0" fontId="14" fillId="0" borderId="13" xfId="0" applyFont="1" applyBorder="1"/>
    <xf numFmtId="0" fontId="0" fillId="2" borderId="9" xfId="0" applyFill="1" applyBorder="1"/>
    <xf numFmtId="165" fontId="13" fillId="0" borderId="0" xfId="0" applyNumberFormat="1" applyFont="1"/>
    <xf numFmtId="166" fontId="13" fillId="0" borderId="0" xfId="0" applyNumberFormat="1" applyFont="1"/>
    <xf numFmtId="164" fontId="13" fillId="0" borderId="9" xfId="0" applyNumberFormat="1" applyFont="1" applyBorder="1"/>
    <xf numFmtId="164" fontId="4" fillId="0" borderId="0" xfId="0" applyNumberFormat="1" applyFont="1"/>
    <xf numFmtId="165" fontId="0" fillId="0" borderId="0" xfId="0" applyNumberFormat="1"/>
    <xf numFmtId="0" fontId="0" fillId="0" borderId="4" xfId="0" quotePrefix="1" applyBorder="1"/>
    <xf numFmtId="0" fontId="0" fillId="2" borderId="4" xfId="0" quotePrefix="1" applyFill="1" applyBorder="1"/>
    <xf numFmtId="0" fontId="0" fillId="2" borderId="5" xfId="0" quotePrefix="1" applyFill="1" applyBorder="1"/>
    <xf numFmtId="0" fontId="0" fillId="0" borderId="7" xfId="0" quotePrefix="1" applyBorder="1" applyAlignment="1">
      <alignment horizontal="left" vertical="top" wrapText="1"/>
    </xf>
    <xf numFmtId="0" fontId="0" fillId="0" borderId="6" xfId="0" quotePrefix="1" applyBorder="1" applyAlignment="1">
      <alignment horizontal="left" vertical="top" wrapText="1"/>
    </xf>
    <xf numFmtId="0" fontId="0" fillId="0" borderId="6" xfId="0" quotePrefix="1" applyBorder="1" applyAlignment="1">
      <alignment wrapText="1"/>
    </xf>
    <xf numFmtId="0" fontId="0" fillId="0" borderId="0" xfId="0" quotePrefix="1"/>
    <xf numFmtId="167" fontId="13" fillId="0" borderId="1" xfId="0" applyNumberFormat="1" applyFont="1" applyBorder="1" applyAlignment="1">
      <alignment horizontal="right" vertical="top" wrapText="1"/>
    </xf>
    <xf numFmtId="3" fontId="10" fillId="0" borderId="11" xfId="1" applyNumberFormat="1" applyBorder="1" applyAlignment="1">
      <alignment horizontal="right" vertical="top" wrapText="1"/>
    </xf>
    <xf numFmtId="3" fontId="12" fillId="0" borderId="11" xfId="1" applyNumberFormat="1" applyFont="1" applyBorder="1" applyAlignment="1">
      <alignment horizontal="right" vertical="top" wrapText="1"/>
    </xf>
    <xf numFmtId="3" fontId="0" fillId="0" borderId="11" xfId="0" applyNumberFormat="1" applyBorder="1"/>
    <xf numFmtId="3" fontId="10" fillId="0" borderId="11" xfId="1" applyNumberFormat="1" applyBorder="1" applyAlignment="1">
      <alignment horizontal="right" vertical="top"/>
    </xf>
    <xf numFmtId="3" fontId="12" fillId="0" borderId="11" xfId="1" applyNumberFormat="1" applyFont="1" applyBorder="1" applyAlignment="1">
      <alignment horizontal="right" vertical="top"/>
    </xf>
    <xf numFmtId="167" fontId="0" fillId="0" borderId="0" xfId="0" applyNumberFormat="1"/>
    <xf numFmtId="165" fontId="17" fillId="0" borderId="1" xfId="0" applyNumberFormat="1" applyFont="1" applyBorder="1" applyAlignment="1">
      <alignment horizontal="right" vertical="top" wrapText="1"/>
    </xf>
    <xf numFmtId="165" fontId="3" fillId="0" borderId="0" xfId="0" applyNumberFormat="1" applyFont="1"/>
    <xf numFmtId="165" fontId="7" fillId="0" borderId="0" xfId="0" applyNumberFormat="1" applyFont="1"/>
    <xf numFmtId="0" fontId="2" fillId="0" borderId="13" xfId="0" applyFont="1" applyBorder="1"/>
    <xf numFmtId="0" fontId="10" fillId="0" borderId="10" xfId="1" applyBorder="1" applyAlignment="1">
      <alignment horizontal="left" vertical="top" wrapText="1"/>
    </xf>
    <xf numFmtId="0" fontId="11" fillId="0" borderId="11" xfId="1" applyFont="1" applyBorder="1"/>
    <xf numFmtId="0" fontId="10" fillId="0" borderId="12" xfId="1" applyBorder="1" applyAlignment="1">
      <alignment horizontal="left" vertical="top" wrapText="1"/>
    </xf>
    <xf numFmtId="0" fontId="0" fillId="0" borderId="10" xfId="0" applyBorder="1" applyAlignment="1">
      <alignment wrapText="1"/>
    </xf>
    <xf numFmtId="0" fontId="0" fillId="0" borderId="10" xfId="0" applyBorder="1"/>
    <xf numFmtId="0" fontId="5" fillId="0" borderId="0" xfId="0" applyFont="1" applyAlignment="1">
      <alignment horizontal="center" wrapText="1"/>
    </xf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" fontId="9" fillId="0" borderId="11" xfId="1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11" xfId="0" applyBorder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right" vertical="top"/>
    </xf>
    <xf numFmtId="0" fontId="7" fillId="0" borderId="3" xfId="0" applyFont="1" applyBorder="1" applyAlignment="1">
      <alignment horizontal="right" vertical="top"/>
    </xf>
    <xf numFmtId="0" fontId="7" fillId="0" borderId="5" xfId="0" applyFont="1" applyBorder="1" applyAlignment="1">
      <alignment horizontal="right" vertical="top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Office\&#1057;&#1053;&#1058;%20&#1055;&#1088;&#1080;&#1073;&#1086;&#1088;\&#1060;&#1080;&#1085;&#1072;&#1085;&#1089;&#1086;&#1074;&#1072;&#1103;%20&#1086;&#1090;&#1095;&#1105;&#1090;&#1085;&#1086;&#1089;&#1090;&#1100;\&#1041;&#1102;&#1076;&#1078;&#1077;&#1090;%20&#1057;&#1053;&#1058;%20&#1055;&#1088;&#1080;&#1073;&#1086;&#1088;%202015-2025.xlsx" TargetMode="External"/><Relationship Id="rId1" Type="http://schemas.openxmlformats.org/officeDocument/2006/relationships/externalLinkPath" Target="/Office/&#1057;&#1053;&#1058;%20&#1055;&#1088;&#1080;&#1073;&#1086;&#1088;/&#1060;&#1080;&#1085;&#1072;&#1085;&#1089;&#1086;&#1074;&#1072;&#1103;%20&#1086;&#1090;&#1095;&#1105;&#1090;&#1085;&#1086;&#1089;&#1090;&#1100;/&#1041;&#1102;&#1076;&#1078;&#1077;&#1090;%20&#1057;&#1053;&#1058;%20&#1055;&#1088;&#1080;&#1073;&#1086;&#1088;%202015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Смета ворот"/>
      <sheetName val="Протоколы"/>
      <sheetName val="Д-Р на 12.2015"/>
      <sheetName val="Д-Р 2016"/>
      <sheetName val="Бюджет 17-18гг"/>
      <sheetName val="Бюджет 18-19гг"/>
      <sheetName val="ФЭО сметы 19-20гг от Ирины"/>
      <sheetName val="Бюджет 19-20гг"/>
      <sheetName val="Бюджет 20-21гг"/>
      <sheetName val="ФЭО 21-22"/>
      <sheetName val="Бюджет 21-22гг"/>
      <sheetName val="ФЭО 22-23"/>
      <sheetName val="Бюджет 22-23гг"/>
      <sheetName val="ФЭО 23-24"/>
      <sheetName val="Бюджет 23-24гг"/>
      <sheetName val="ФЭО 24-25"/>
      <sheetName val="Бюджет 24-25гг"/>
      <sheetName val="Кадастрирование ЗОП"/>
      <sheetName val="Ремонт дороги-2018"/>
      <sheetName val="Кабель"/>
      <sheetName val="Напорная"/>
      <sheetName val="Газ"/>
      <sheetName val="Показани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10">
          <cell r="E110">
            <v>578026.80000000005</v>
          </cell>
        </row>
        <row r="111">
          <cell r="E111">
            <v>421026.8</v>
          </cell>
        </row>
        <row r="112">
          <cell r="E112">
            <v>374848.2</v>
          </cell>
        </row>
        <row r="113">
          <cell r="E113">
            <v>795875</v>
          </cell>
        </row>
        <row r="114">
          <cell r="E114">
            <v>0</v>
          </cell>
        </row>
        <row r="120">
          <cell r="E120">
            <v>304768.5</v>
          </cell>
        </row>
        <row r="121">
          <cell r="E121">
            <v>257268.5</v>
          </cell>
        </row>
        <row r="122">
          <cell r="E122">
            <v>150231.5</v>
          </cell>
        </row>
        <row r="123">
          <cell r="E123">
            <v>407500</v>
          </cell>
        </row>
        <row r="124">
          <cell r="E124">
            <v>0</v>
          </cell>
        </row>
        <row r="130">
          <cell r="E130">
            <v>285170.3</v>
          </cell>
        </row>
        <row r="131">
          <cell r="E131">
            <v>210170.3</v>
          </cell>
        </row>
        <row r="132">
          <cell r="E132">
            <v>164729.70000000001</v>
          </cell>
        </row>
        <row r="133">
          <cell r="E133">
            <v>374900</v>
          </cell>
        </row>
        <row r="134">
          <cell r="E134">
            <v>0</v>
          </cell>
        </row>
        <row r="152">
          <cell r="E152">
            <v>122000</v>
          </cell>
        </row>
      </sheetData>
      <sheetData sheetId="11"/>
      <sheetData sheetId="12">
        <row r="111">
          <cell r="C111">
            <v>507164</v>
          </cell>
        </row>
      </sheetData>
      <sheetData sheetId="13"/>
      <sheetData sheetId="14">
        <row r="33">
          <cell r="D33">
            <v>344828</v>
          </cell>
        </row>
        <row r="34">
          <cell r="D34">
            <v>344827.58620689658</v>
          </cell>
        </row>
        <row r="35">
          <cell r="D35">
            <v>72000</v>
          </cell>
        </row>
        <row r="36">
          <cell r="D36"/>
        </row>
        <row r="37">
          <cell r="D37">
            <v>228000</v>
          </cell>
        </row>
        <row r="38">
          <cell r="D38">
            <v>39080.45977011494</v>
          </cell>
        </row>
        <row r="39">
          <cell r="C39">
            <v>310678.28588505747</v>
          </cell>
        </row>
        <row r="40">
          <cell r="C40">
            <v>101000</v>
          </cell>
        </row>
        <row r="41">
          <cell r="C41">
            <v>360000</v>
          </cell>
        </row>
        <row r="44">
          <cell r="C44">
            <v>449000</v>
          </cell>
        </row>
        <row r="46">
          <cell r="C46">
            <v>150000</v>
          </cell>
        </row>
        <row r="51">
          <cell r="C51">
            <v>50000</v>
          </cell>
        </row>
        <row r="56">
          <cell r="C56">
            <v>50000</v>
          </cell>
        </row>
        <row r="59">
          <cell r="D59">
            <v>70000</v>
          </cell>
        </row>
        <row r="60">
          <cell r="D60">
            <v>0</v>
          </cell>
        </row>
        <row r="67">
          <cell r="D67">
            <v>143400</v>
          </cell>
        </row>
        <row r="68">
          <cell r="C68">
            <v>135000</v>
          </cell>
        </row>
        <row r="71">
          <cell r="C71">
            <v>130000</v>
          </cell>
        </row>
        <row r="73">
          <cell r="D73">
            <v>32000</v>
          </cell>
        </row>
        <row r="74">
          <cell r="D74">
            <v>10000</v>
          </cell>
        </row>
        <row r="75">
          <cell r="D75">
            <v>220000</v>
          </cell>
        </row>
        <row r="76">
          <cell r="D76">
            <v>15000</v>
          </cell>
        </row>
        <row r="77">
          <cell r="D77">
            <v>0</v>
          </cell>
        </row>
        <row r="208">
          <cell r="C208">
            <v>350000</v>
          </cell>
        </row>
        <row r="210">
          <cell r="C210">
            <v>226800</v>
          </cell>
        </row>
        <row r="216">
          <cell r="C216">
            <v>1028777.7579617833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8"/>
  <sheetViews>
    <sheetView tabSelected="1" topLeftCell="A67" zoomScale="80" zoomScaleNormal="80" workbookViewId="0">
      <selection activeCell="E20" sqref="E20"/>
    </sheetView>
  </sheetViews>
  <sheetFormatPr defaultColWidth="9" defaultRowHeight="14.5"/>
  <cols>
    <col min="2" max="2" width="80" customWidth="1"/>
    <col min="3" max="3" width="12.90625" customWidth="1"/>
    <col min="4" max="4" width="14" customWidth="1"/>
    <col min="5" max="5" width="11.54296875" customWidth="1"/>
    <col min="6" max="6" width="11.453125" customWidth="1"/>
    <col min="7" max="7" width="10.453125" customWidth="1"/>
    <col min="9" max="9" width="10.36328125" customWidth="1"/>
    <col min="10" max="10" width="10" customWidth="1"/>
  </cols>
  <sheetData>
    <row r="1" spans="1:10" ht="46.5" customHeight="1">
      <c r="A1" s="88" t="s">
        <v>0</v>
      </c>
      <c r="B1" s="88"/>
      <c r="C1" s="88"/>
      <c r="D1" s="89"/>
    </row>
    <row r="2" spans="1:10" ht="16.5" customHeight="1">
      <c r="A2" s="3">
        <v>1808</v>
      </c>
      <c r="B2" s="3" t="s">
        <v>1</v>
      </c>
      <c r="C2" s="2"/>
    </row>
    <row r="3" spans="1:10" ht="16.5" customHeight="1">
      <c r="A3" s="3">
        <v>291</v>
      </c>
      <c r="B3" s="3" t="s">
        <v>2</v>
      </c>
      <c r="C3" s="2"/>
    </row>
    <row r="4" spans="1:10" ht="16.5" customHeight="1">
      <c r="A4" s="3">
        <v>282</v>
      </c>
      <c r="B4" s="3" t="s">
        <v>3</v>
      </c>
      <c r="C4" s="2"/>
    </row>
    <row r="5" spans="1:10" ht="16.5" customHeight="1">
      <c r="A5" s="3">
        <v>173</v>
      </c>
      <c r="B5" s="3" t="s">
        <v>4</v>
      </c>
      <c r="C5" s="2"/>
    </row>
    <row r="6" spans="1:10" ht="14" customHeight="1">
      <c r="A6" s="3"/>
      <c r="B6" s="3"/>
      <c r="C6" s="2"/>
    </row>
    <row r="7" spans="1:10">
      <c r="A7" s="96" t="s">
        <v>5</v>
      </c>
      <c r="B7" s="96" t="s">
        <v>6</v>
      </c>
      <c r="C7" s="90" t="s">
        <v>7</v>
      </c>
      <c r="D7" s="91"/>
    </row>
    <row r="8" spans="1:10" ht="48.5" customHeight="1">
      <c r="A8" s="96"/>
      <c r="B8" s="96" t="s">
        <v>6</v>
      </c>
      <c r="C8" s="5" t="s">
        <v>8</v>
      </c>
      <c r="D8" s="5" t="s">
        <v>9</v>
      </c>
      <c r="E8" s="81"/>
      <c r="F8" s="64"/>
    </row>
    <row r="9" spans="1:10" ht="14" customHeight="1">
      <c r="A9" s="97">
        <v>1</v>
      </c>
      <c r="B9" s="8" t="s">
        <v>10</v>
      </c>
      <c r="C9" s="9">
        <f>SUM(C10:C16)</f>
        <v>1339414.331862069</v>
      </c>
      <c r="D9" s="10">
        <f>SUM(D10:D16)</f>
        <v>1307214</v>
      </c>
      <c r="E9" s="80"/>
      <c r="G9" s="64"/>
    </row>
    <row r="10" spans="1:10" ht="14" customHeight="1">
      <c r="A10" s="98"/>
      <c r="B10" s="65" t="s">
        <v>11</v>
      </c>
      <c r="C10" s="11">
        <f>'[1]Бюджет 23-24гг'!D33</f>
        <v>344828</v>
      </c>
      <c r="D10" s="12">
        <v>344828</v>
      </c>
      <c r="E10" s="64"/>
      <c r="G10" s="64"/>
    </row>
    <row r="11" spans="1:10" ht="14" customHeight="1">
      <c r="A11" s="98"/>
      <c r="B11" s="65" t="s">
        <v>12</v>
      </c>
      <c r="C11" s="11">
        <f>'[1]Бюджет 23-24гг'!D34</f>
        <v>344827.58620689658</v>
      </c>
      <c r="D11" s="12">
        <v>344828</v>
      </c>
      <c r="F11" s="13"/>
      <c r="J11" s="13"/>
    </row>
    <row r="12" spans="1:10" ht="14" customHeight="1">
      <c r="A12" s="98"/>
      <c r="B12" s="65" t="s">
        <v>13</v>
      </c>
      <c r="C12" s="11">
        <f>'[1]Бюджет 23-24гг'!D35</f>
        <v>72000</v>
      </c>
      <c r="D12" s="12"/>
      <c r="F12" s="64"/>
    </row>
    <row r="13" spans="1:10" ht="14" customHeight="1">
      <c r="A13" s="98"/>
      <c r="B13" s="66" t="s">
        <v>14</v>
      </c>
      <c r="C13" s="11">
        <f>'[1]Бюджет 23-24гг'!D36</f>
        <v>0</v>
      </c>
      <c r="D13" s="12"/>
    </row>
    <row r="14" spans="1:10" ht="14" customHeight="1">
      <c r="A14" s="98"/>
      <c r="B14" s="65" t="s">
        <v>15</v>
      </c>
      <c r="C14" s="11">
        <f>'[1]Бюджет 23-24гг'!D37</f>
        <v>228000</v>
      </c>
      <c r="D14" s="12">
        <v>267800</v>
      </c>
      <c r="J14" s="13"/>
    </row>
    <row r="15" spans="1:10" ht="14" customHeight="1">
      <c r="A15" s="98"/>
      <c r="B15" s="66" t="s">
        <v>16</v>
      </c>
      <c r="C15" s="11">
        <f>'[1]Бюджет 23-24гг'!D38</f>
        <v>39080.45977011494</v>
      </c>
      <c r="D15" s="12">
        <v>39080</v>
      </c>
    </row>
    <row r="16" spans="1:10" ht="14" customHeight="1">
      <c r="A16" s="99"/>
      <c r="B16" s="67" t="s">
        <v>17</v>
      </c>
      <c r="C16" s="14">
        <f>'[1]Бюджет 23-24гг'!C39</f>
        <v>310678.28588505747</v>
      </c>
      <c r="D16" s="15">
        <v>310678</v>
      </c>
      <c r="F16" s="16"/>
    </row>
    <row r="17" spans="1:10" ht="13.5" customHeight="1">
      <c r="A17" s="17">
        <v>2</v>
      </c>
      <c r="B17" s="8" t="s">
        <v>18</v>
      </c>
      <c r="C17" s="18">
        <f>'[1]Бюджет 23-24гг'!C40</f>
        <v>101000</v>
      </c>
      <c r="D17" s="10">
        <v>101000</v>
      </c>
      <c r="E17" s="64"/>
      <c r="J17" s="16"/>
    </row>
    <row r="18" spans="1:10" ht="28.5" customHeight="1">
      <c r="A18" s="17">
        <v>3</v>
      </c>
      <c r="B18" s="19" t="s">
        <v>19</v>
      </c>
      <c r="C18" s="20">
        <f>'[1]Бюджет 23-24гг'!C41</f>
        <v>360000</v>
      </c>
      <c r="D18" s="10">
        <v>425000</v>
      </c>
      <c r="G18" s="64"/>
      <c r="J18" s="16"/>
    </row>
    <row r="19" spans="1:10" ht="15" customHeight="1">
      <c r="A19" s="17">
        <v>4</v>
      </c>
      <c r="B19" s="8" t="s">
        <v>20</v>
      </c>
      <c r="C19" s="20">
        <f>'[1]Бюджет 23-24гг'!C44</f>
        <v>449000</v>
      </c>
      <c r="D19" s="10">
        <v>455099.22</v>
      </c>
      <c r="J19" s="16"/>
    </row>
    <row r="20" spans="1:10" ht="15" customHeight="1">
      <c r="A20" s="97">
        <v>5</v>
      </c>
      <c r="B20" s="8" t="s">
        <v>21</v>
      </c>
      <c r="C20" s="20">
        <f>C21</f>
        <v>150000</v>
      </c>
      <c r="D20" s="10">
        <v>180000</v>
      </c>
    </row>
    <row r="21" spans="1:10" ht="16" customHeight="1">
      <c r="A21" s="98"/>
      <c r="B21" s="68" t="s">
        <v>22</v>
      </c>
      <c r="C21" s="21">
        <f>'[1]Бюджет 23-24гг'!C46</f>
        <v>150000</v>
      </c>
      <c r="D21" s="22"/>
    </row>
    <row r="22" spans="1:10" ht="15.5" customHeight="1">
      <c r="A22" s="7">
        <v>6</v>
      </c>
      <c r="B22" s="23" t="s">
        <v>23</v>
      </c>
      <c r="C22" s="24">
        <f>SUM(C23:C24)</f>
        <v>70000</v>
      </c>
      <c r="D22" s="25">
        <v>91923.03</v>
      </c>
    </row>
    <row r="23" spans="1:10" ht="29" customHeight="1">
      <c r="A23" s="26"/>
      <c r="B23" s="68" t="s">
        <v>24</v>
      </c>
      <c r="C23" s="27">
        <f>'[1]Бюджет 23-24гг'!D59</f>
        <v>70000</v>
      </c>
      <c r="D23" s="22"/>
    </row>
    <row r="24" spans="1:10" ht="14.5" customHeight="1">
      <c r="A24" s="28"/>
      <c r="B24" s="69" t="s">
        <v>25</v>
      </c>
      <c r="C24" s="27">
        <f>'[1]Бюджет 23-24гг'!D60</f>
        <v>0</v>
      </c>
      <c r="D24" s="15"/>
    </row>
    <row r="25" spans="1:10" ht="15.5" customHeight="1">
      <c r="A25" s="97">
        <v>7</v>
      </c>
      <c r="B25" s="29" t="s">
        <v>26</v>
      </c>
      <c r="C25" s="24">
        <f>C26</f>
        <v>143400</v>
      </c>
      <c r="D25" s="25"/>
    </row>
    <row r="26" spans="1:10" ht="15.5" customHeight="1">
      <c r="A26" s="99"/>
      <c r="B26" s="70" t="s">
        <v>27</v>
      </c>
      <c r="C26" s="30">
        <f>'[1]Бюджет 23-24гг'!D67</f>
        <v>143400</v>
      </c>
      <c r="D26" s="31"/>
      <c r="H26" s="64"/>
    </row>
    <row r="27" spans="1:10" ht="14.5" customHeight="1">
      <c r="A27" s="17">
        <v>8</v>
      </c>
      <c r="B27" s="32" t="s">
        <v>28</v>
      </c>
      <c r="C27" s="20">
        <v>0</v>
      </c>
      <c r="D27" s="10"/>
    </row>
    <row r="28" spans="1:10" ht="29" customHeight="1">
      <c r="A28" s="17">
        <v>9</v>
      </c>
      <c r="B28" s="33" t="s">
        <v>29</v>
      </c>
      <c r="C28" s="20">
        <f>'[1]Бюджет 23-24гг'!C68</f>
        <v>135000</v>
      </c>
      <c r="D28" s="10">
        <v>254053.02</v>
      </c>
    </row>
    <row r="29" spans="1:10" ht="16.5" customHeight="1">
      <c r="A29" s="17">
        <v>10</v>
      </c>
      <c r="B29" s="32" t="s">
        <v>30</v>
      </c>
      <c r="C29" s="20">
        <f>'[1]Бюджет 23-24гг'!C51</f>
        <v>50000</v>
      </c>
      <c r="D29" s="79">
        <v>26210</v>
      </c>
    </row>
    <row r="30" spans="1:10" ht="16.5" customHeight="1">
      <c r="A30" s="17">
        <v>11</v>
      </c>
      <c r="B30" s="32" t="s">
        <v>31</v>
      </c>
      <c r="C30" s="20">
        <f>'[1]Бюджет 23-24гг'!C56</f>
        <v>50000</v>
      </c>
      <c r="D30" s="10">
        <v>22500</v>
      </c>
    </row>
    <row r="31" spans="1:10" ht="15" customHeight="1">
      <c r="A31" s="17">
        <v>12</v>
      </c>
      <c r="B31" s="32" t="s">
        <v>32</v>
      </c>
      <c r="C31" s="20">
        <f>'[1]Бюджет 23-24гг'!C71</f>
        <v>130000</v>
      </c>
      <c r="D31" s="10">
        <v>594706</v>
      </c>
    </row>
    <row r="32" spans="1:10" ht="15" customHeight="1">
      <c r="A32" s="97">
        <v>13</v>
      </c>
      <c r="B32" s="8" t="s">
        <v>33</v>
      </c>
      <c r="C32" s="20">
        <f>SUM(C33:C37)</f>
        <v>277000</v>
      </c>
      <c r="D32" s="10"/>
    </row>
    <row r="33" spans="1:11" ht="12.5" customHeight="1">
      <c r="A33" s="98"/>
      <c r="B33" s="34" t="s">
        <v>34</v>
      </c>
      <c r="C33" s="35">
        <f>'[1]Бюджет 23-24гг'!D73</f>
        <v>32000</v>
      </c>
      <c r="D33" s="12">
        <v>27725.759999999998</v>
      </c>
      <c r="F33" s="13"/>
    </row>
    <row r="34" spans="1:11" ht="12.5" customHeight="1">
      <c r="A34" s="98"/>
      <c r="B34" s="36" t="s">
        <v>35</v>
      </c>
      <c r="C34" s="35">
        <f>'[1]Бюджет 23-24гг'!D74</f>
        <v>10000</v>
      </c>
      <c r="D34" s="22">
        <v>11508</v>
      </c>
    </row>
    <row r="35" spans="1:11" ht="12.5" customHeight="1">
      <c r="A35" s="98"/>
      <c r="B35" s="36" t="s">
        <v>36</v>
      </c>
      <c r="C35" s="35">
        <f>'[1]Бюджет 23-24гг'!D75</f>
        <v>220000</v>
      </c>
      <c r="D35" s="22">
        <v>43000</v>
      </c>
    </row>
    <row r="36" spans="1:11" ht="12.5" customHeight="1">
      <c r="A36" s="98"/>
      <c r="B36" s="36" t="s">
        <v>37</v>
      </c>
      <c r="C36" s="35">
        <f>'[1]Бюджет 23-24гг'!D76</f>
        <v>15000</v>
      </c>
      <c r="D36" s="22">
        <v>15200</v>
      </c>
    </row>
    <row r="37" spans="1:11" ht="12.5" customHeight="1" thickBot="1">
      <c r="A37" s="98"/>
      <c r="B37" s="36" t="s">
        <v>38</v>
      </c>
      <c r="C37" s="35">
        <f>'[1]Бюджет 23-24гг'!D77</f>
        <v>0</v>
      </c>
      <c r="D37" s="22"/>
      <c r="G37" s="78"/>
    </row>
    <row r="38" spans="1:11" ht="16.5" thickTop="1" thickBot="1">
      <c r="A38" s="17"/>
      <c r="B38" s="32" t="s">
        <v>39</v>
      </c>
      <c r="C38" s="72">
        <f>C32+C31+C30+C29+C28+C27+C25+C22+C20+C19+C18+C17+C9</f>
        <v>3254814.3318620687</v>
      </c>
      <c r="D38" s="72">
        <f>SUM(D10:D37)</f>
        <v>3555139.0299999993</v>
      </c>
    </row>
    <row r="39" spans="1:11" ht="16.5" customHeight="1" thickTop="1">
      <c r="A39" s="37"/>
      <c r="B39" s="37" t="s">
        <v>40</v>
      </c>
      <c r="C39" s="38">
        <f>C38/A2</f>
        <v>1800.2291658529141</v>
      </c>
    </row>
    <row r="40" spans="1:11" ht="16.5" customHeight="1">
      <c r="A40" s="37"/>
      <c r="B40" s="37" t="s">
        <v>41</v>
      </c>
      <c r="C40" s="38">
        <f>C39*6</f>
        <v>10801.374995117485</v>
      </c>
    </row>
    <row r="41" spans="1:11" ht="16.5" customHeight="1">
      <c r="A41" s="37"/>
      <c r="B41" s="37"/>
      <c r="C41" s="38"/>
    </row>
    <row r="42" spans="1:11" ht="16.5" customHeight="1">
      <c r="A42" s="37" t="s">
        <v>92</v>
      </c>
      <c r="B42" s="37"/>
      <c r="C42" s="38"/>
    </row>
    <row r="43" spans="1:11" ht="16.5" customHeight="1">
      <c r="A43" s="37"/>
      <c r="B43" s="37"/>
      <c r="C43" s="38"/>
    </row>
    <row r="44" spans="1:11" ht="15" customHeight="1">
      <c r="A44" s="100" t="s">
        <v>5</v>
      </c>
      <c r="B44" s="101" t="s">
        <v>42</v>
      </c>
      <c r="C44" s="93"/>
      <c r="D44" s="92" t="s">
        <v>43</v>
      </c>
      <c r="E44" s="93"/>
      <c r="F44" s="93"/>
      <c r="G44" s="93"/>
      <c r="H44" s="93"/>
      <c r="I44" s="94"/>
      <c r="J44" s="95"/>
      <c r="K44" s="95"/>
    </row>
    <row r="45" spans="1:11" ht="41" customHeight="1">
      <c r="A45" s="100"/>
      <c r="B45" s="101"/>
      <c r="C45" s="93"/>
      <c r="D45" s="39" t="s">
        <v>44</v>
      </c>
      <c r="E45" s="39" t="s">
        <v>45</v>
      </c>
      <c r="F45" s="39" t="s">
        <v>46</v>
      </c>
      <c r="G45" s="39" t="s">
        <v>47</v>
      </c>
      <c r="H45" s="39" t="s">
        <v>48</v>
      </c>
      <c r="I45" s="39" t="s">
        <v>49</v>
      </c>
      <c r="J45" s="39" t="s">
        <v>50</v>
      </c>
      <c r="K45" s="39" t="s">
        <v>51</v>
      </c>
    </row>
    <row r="46" spans="1:11" ht="14" customHeight="1">
      <c r="A46" s="40" t="s">
        <v>52</v>
      </c>
      <c r="B46" s="83" t="s">
        <v>53</v>
      </c>
      <c r="C46" s="84"/>
      <c r="D46" s="73">
        <v>2705000</v>
      </c>
      <c r="E46" s="73">
        <v>138750</v>
      </c>
      <c r="F46" s="73">
        <f>'[1]Бюджет 21-22гг'!E110</f>
        <v>578026.80000000005</v>
      </c>
      <c r="G46" s="74">
        <f>'[1]Бюджет 21-22гг'!E120</f>
        <v>304768.5</v>
      </c>
      <c r="H46" s="73">
        <f>'[1]Бюджет 21-22гг'!E130</f>
        <v>285170.3</v>
      </c>
      <c r="I46" s="75" t="s">
        <v>88</v>
      </c>
      <c r="J46" s="75">
        <v>839040</v>
      </c>
      <c r="K46" s="75">
        <v>1006848</v>
      </c>
    </row>
    <row r="47" spans="1:11" ht="14" customHeight="1">
      <c r="A47" s="40" t="s">
        <v>54</v>
      </c>
      <c r="B47" s="83" t="s">
        <v>55</v>
      </c>
      <c r="C47" s="84"/>
      <c r="D47" s="76">
        <f>2185150+'[1]Бюджет 21-22гг'!E152+94500</f>
        <v>2401650</v>
      </c>
      <c r="E47" s="76">
        <f>98775</f>
        <v>98775</v>
      </c>
      <c r="F47" s="76">
        <f>'[1]Бюджет 21-22гг'!E111+21028</f>
        <v>442054.8</v>
      </c>
      <c r="G47" s="77">
        <f>'[1]Бюджет 21-22гг'!E121+14270</f>
        <v>271538.5</v>
      </c>
      <c r="H47" s="76">
        <f>'[1]Бюджет 21-22гг'!E131+46803</f>
        <v>256973.3</v>
      </c>
      <c r="I47" s="75">
        <v>1359127.4</v>
      </c>
      <c r="J47" s="75">
        <v>760003.6</v>
      </c>
      <c r="K47" s="75">
        <v>801767</v>
      </c>
    </row>
    <row r="48" spans="1:11" ht="14" customHeight="1">
      <c r="A48" s="40" t="s">
        <v>56</v>
      </c>
      <c r="B48" s="83" t="s">
        <v>57</v>
      </c>
      <c r="C48" s="84"/>
      <c r="D48" s="76">
        <v>2281500</v>
      </c>
      <c r="E48" s="76">
        <v>0</v>
      </c>
      <c r="F48" s="76">
        <f>'[1]Бюджет 21-22гг'!E113</f>
        <v>795875</v>
      </c>
      <c r="G48" s="77">
        <f>'[1]Бюджет 21-22гг'!E123</f>
        <v>407500</v>
      </c>
      <c r="H48" s="76">
        <f>'[1]Бюджет 21-22гг'!E133</f>
        <v>374900</v>
      </c>
      <c r="I48" s="75"/>
      <c r="J48" s="75"/>
      <c r="K48" s="75">
        <v>983151.71</v>
      </c>
    </row>
    <row r="49" spans="1:11" ht="30.5" customHeight="1">
      <c r="A49" s="40" t="s">
        <v>58</v>
      </c>
      <c r="B49" s="85" t="s">
        <v>59</v>
      </c>
      <c r="C49" s="86"/>
      <c r="D49" s="76">
        <f>-(D47-D48)</f>
        <v>-120150</v>
      </c>
      <c r="E49" s="76">
        <f>-(E47-E48)</f>
        <v>-98775</v>
      </c>
      <c r="F49" s="76">
        <f>'[1]Бюджет 21-22гг'!E112</f>
        <v>374848.2</v>
      </c>
      <c r="G49" s="77">
        <f>'[1]Бюджет 21-22гг'!E122</f>
        <v>150231.5</v>
      </c>
      <c r="H49" s="76">
        <f>'[1]Бюджет 21-22гг'!E132</f>
        <v>164729.70000000001</v>
      </c>
      <c r="I49" s="75"/>
      <c r="J49" s="75"/>
      <c r="K49" s="75"/>
    </row>
    <row r="50" spans="1:11" ht="14" customHeight="1">
      <c r="A50" s="40" t="s">
        <v>60</v>
      </c>
      <c r="B50" s="83" t="s">
        <v>61</v>
      </c>
      <c r="C50" s="84"/>
      <c r="D50" s="76">
        <f>D47-D48+D49</f>
        <v>0</v>
      </c>
      <c r="E50" s="76">
        <f>E47-E48+E49</f>
        <v>0</v>
      </c>
      <c r="F50" s="76">
        <f>'[1]Бюджет 21-22гг'!E114</f>
        <v>0</v>
      </c>
      <c r="G50" s="77">
        <f>'[1]Бюджет 21-22гг'!E124</f>
        <v>0</v>
      </c>
      <c r="H50" s="76">
        <f>'[1]Бюджет 21-22гг'!E134</f>
        <v>0</v>
      </c>
      <c r="I50" s="75"/>
      <c r="J50" s="75"/>
      <c r="K50" s="75"/>
    </row>
    <row r="51" spans="1:11" ht="14" customHeight="1">
      <c r="A51" s="40" t="s">
        <v>62</v>
      </c>
      <c r="B51" s="85" t="s">
        <v>63</v>
      </c>
      <c r="C51" s="87"/>
      <c r="D51" s="76">
        <v>0</v>
      </c>
      <c r="E51" s="76">
        <f>E46-E47</f>
        <v>39975</v>
      </c>
      <c r="F51" s="76">
        <v>0</v>
      </c>
      <c r="G51" s="77">
        <f>-E51</f>
        <v>-39975</v>
      </c>
      <c r="H51" s="76">
        <v>0</v>
      </c>
      <c r="I51" s="75"/>
      <c r="J51" s="75"/>
      <c r="K51" s="75"/>
    </row>
    <row r="52" spans="1:11" ht="14" customHeight="1">
      <c r="A52" s="40" t="s">
        <v>64</v>
      </c>
      <c r="B52" s="83" t="s">
        <v>89</v>
      </c>
      <c r="C52" s="84"/>
      <c r="D52" s="76">
        <f>94500+186976</f>
        <v>281476</v>
      </c>
      <c r="E52" s="76">
        <v>28437.5</v>
      </c>
      <c r="F52" s="76">
        <v>69697.399999999994</v>
      </c>
      <c r="G52" s="77">
        <v>28437.5</v>
      </c>
      <c r="H52" s="76">
        <v>33074</v>
      </c>
      <c r="I52" s="75"/>
      <c r="J52" s="75">
        <v>439254</v>
      </c>
      <c r="K52" s="75">
        <v>205763</v>
      </c>
    </row>
    <row r="53" spans="1:11" ht="16.5" customHeight="1">
      <c r="A53" s="37"/>
      <c r="B53" s="37"/>
      <c r="C53" s="38"/>
      <c r="D53" s="41"/>
    </row>
    <row r="54" spans="1:11" ht="16.5" customHeight="1">
      <c r="A54" s="37" t="s">
        <v>65</v>
      </c>
      <c r="B54" s="37"/>
      <c r="C54" s="38"/>
      <c r="D54" s="41"/>
    </row>
    <row r="56" spans="1:11" ht="29">
      <c r="A56" s="4" t="s">
        <v>5</v>
      </c>
      <c r="B56" s="4" t="s">
        <v>66</v>
      </c>
      <c r="C56" s="5" t="s">
        <v>7</v>
      </c>
      <c r="D56" s="5" t="s">
        <v>90</v>
      </c>
      <c r="E56" s="6"/>
      <c r="F56" s="6"/>
      <c r="G56" s="6"/>
      <c r="H56" s="6"/>
    </row>
    <row r="57" spans="1:11" ht="47.5" customHeight="1">
      <c r="B57" s="42" t="s">
        <v>67</v>
      </c>
      <c r="C57" s="43">
        <f>'[1]Бюджет 22-23гг'!C111</f>
        <v>507164</v>
      </c>
      <c r="D57" s="44"/>
    </row>
    <row r="58" spans="1:11">
      <c r="B58" s="45" t="s">
        <v>68</v>
      </c>
      <c r="C58" s="46">
        <f>'[1]Бюджет 23-24гг'!C208</f>
        <v>350000</v>
      </c>
      <c r="D58" s="47"/>
    </row>
    <row r="59" spans="1:11">
      <c r="B59" s="45" t="s">
        <v>69</v>
      </c>
      <c r="C59" s="46">
        <f>'[1]Бюджет 23-24гг'!C210</f>
        <v>226800</v>
      </c>
      <c r="D59" s="47"/>
    </row>
    <row r="60" spans="1:11" ht="15.5">
      <c r="A60" s="6" t="s">
        <v>70</v>
      </c>
      <c r="B60" s="47"/>
      <c r="C60" s="48">
        <f>SUM(C57:C58)</f>
        <v>857164</v>
      </c>
      <c r="D60" s="47"/>
    </row>
    <row r="61" spans="1:11" ht="15.5">
      <c r="B61" s="47" t="s">
        <v>71</v>
      </c>
      <c r="C61" s="48">
        <f>C60/A4</f>
        <v>3039.5886524822695</v>
      </c>
      <c r="D61" s="47"/>
    </row>
    <row r="63" spans="1:11" ht="29">
      <c r="A63" s="4" t="s">
        <v>5</v>
      </c>
      <c r="B63" s="4" t="s">
        <v>72</v>
      </c>
      <c r="C63" s="5" t="s">
        <v>7</v>
      </c>
      <c r="D63" s="5" t="s">
        <v>90</v>
      </c>
    </row>
    <row r="64" spans="1:11">
      <c r="B64" s="42" t="s">
        <v>73</v>
      </c>
      <c r="C64" s="49">
        <f>'[1]Бюджет 23-24гг'!C216</f>
        <v>1028777.7579617833</v>
      </c>
      <c r="D64" s="82" t="s">
        <v>78</v>
      </c>
    </row>
    <row r="65" spans="1:5" ht="15.5">
      <c r="A65" s="6" t="s">
        <v>70</v>
      </c>
      <c r="B65" s="47"/>
      <c r="C65" s="48">
        <f>SUM(C64:C64)</f>
        <v>1028777.7579617833</v>
      </c>
      <c r="D65" s="47"/>
    </row>
    <row r="66" spans="1:5" ht="15.5">
      <c r="B66" s="47" t="s">
        <v>71</v>
      </c>
      <c r="C66" s="48">
        <f>C65/A4</f>
        <v>3648.1480778786645</v>
      </c>
      <c r="D66" s="47"/>
    </row>
    <row r="67" spans="1:5">
      <c r="E67" s="13"/>
    </row>
    <row r="69" spans="1:5" ht="29">
      <c r="A69" s="4" t="s">
        <v>5</v>
      </c>
      <c r="B69" s="4" t="s">
        <v>74</v>
      </c>
      <c r="C69" s="5" t="s">
        <v>75</v>
      </c>
      <c r="D69" s="5" t="s">
        <v>91</v>
      </c>
    </row>
    <row r="70" spans="1:5">
      <c r="B70" s="50" t="s">
        <v>76</v>
      </c>
      <c r="C70" s="51">
        <v>90000</v>
      </c>
      <c r="D70" s="52"/>
    </row>
    <row r="71" spans="1:5">
      <c r="B71" s="45" t="s">
        <v>77</v>
      </c>
      <c r="C71" s="46">
        <v>348000</v>
      </c>
      <c r="D71" s="47" t="s">
        <v>78</v>
      </c>
    </row>
    <row r="72" spans="1:5">
      <c r="B72" s="47" t="s">
        <v>79</v>
      </c>
      <c r="C72" s="46">
        <v>149101</v>
      </c>
      <c r="D72" s="47" t="s">
        <v>78</v>
      </c>
    </row>
    <row r="73" spans="1:5">
      <c r="B73" s="47" t="s">
        <v>80</v>
      </c>
      <c r="C73" s="46">
        <v>20000</v>
      </c>
      <c r="D73" s="53"/>
    </row>
    <row r="74" spans="1:5" ht="15.5">
      <c r="A74" s="6" t="s">
        <v>70</v>
      </c>
      <c r="B74" s="47"/>
      <c r="C74" s="48">
        <f>SUM(C70:C73)</f>
        <v>607101</v>
      </c>
      <c r="D74" s="47"/>
      <c r="E74" s="13"/>
    </row>
    <row r="75" spans="1:5" ht="15.5">
      <c r="B75" s="54" t="s">
        <v>81</v>
      </c>
      <c r="C75" s="55">
        <f>C74/A3</f>
        <v>2086.2577319587631</v>
      </c>
    </row>
    <row r="76" spans="1:5" ht="15.5">
      <c r="C76" s="56"/>
    </row>
    <row r="78" spans="1:5" ht="29">
      <c r="A78" s="4" t="s">
        <v>5</v>
      </c>
      <c r="B78" s="4" t="s">
        <v>82</v>
      </c>
      <c r="C78" s="5" t="s">
        <v>75</v>
      </c>
      <c r="D78" s="5" t="s">
        <v>91</v>
      </c>
    </row>
    <row r="79" spans="1:5">
      <c r="B79" s="57" t="s">
        <v>83</v>
      </c>
      <c r="C79" s="49">
        <v>89000</v>
      </c>
      <c r="D79" s="58"/>
    </row>
    <row r="80" spans="1:5">
      <c r="B80" s="59" t="s">
        <v>84</v>
      </c>
      <c r="C80" s="46">
        <v>350000</v>
      </c>
      <c r="D80" s="47" t="s">
        <v>78</v>
      </c>
    </row>
    <row r="81" spans="1:4" s="1" customFormat="1" ht="21">
      <c r="A81"/>
      <c r="B81" s="59" t="s">
        <v>85</v>
      </c>
      <c r="C81" s="46">
        <v>20000</v>
      </c>
      <c r="D81" s="47" t="s">
        <v>78</v>
      </c>
    </row>
    <row r="82" spans="1:4" ht="15.5">
      <c r="A82" s="6" t="s">
        <v>70</v>
      </c>
      <c r="C82" s="60">
        <f>SUM(C79:C81)</f>
        <v>459000</v>
      </c>
      <c r="D82" s="61"/>
    </row>
    <row r="83" spans="1:4" ht="15.5">
      <c r="B83" s="47" t="s">
        <v>86</v>
      </c>
      <c r="C83" s="62">
        <f>C82/A3</f>
        <v>1577.319587628866</v>
      </c>
    </row>
    <row r="86" spans="1:4" ht="21">
      <c r="A86" s="1"/>
      <c r="B86" s="1"/>
      <c r="C86" s="63"/>
      <c r="D86" s="1"/>
    </row>
    <row r="90" spans="1:4">
      <c r="C90" s="64"/>
    </row>
    <row r="91" spans="1:4">
      <c r="C91" s="64"/>
    </row>
    <row r="92" spans="1:4">
      <c r="C92" s="64"/>
    </row>
    <row r="93" spans="1:4">
      <c r="C93" s="64"/>
    </row>
    <row r="94" spans="1:4">
      <c r="C94" s="64"/>
    </row>
    <row r="95" spans="1:4">
      <c r="B95" s="71"/>
      <c r="C95" s="64"/>
    </row>
    <row r="98" spans="3:3">
      <c r="C98" t="s">
        <v>87</v>
      </c>
    </row>
  </sheetData>
  <mergeCells count="18">
    <mergeCell ref="A1:D1"/>
    <mergeCell ref="C7:D7"/>
    <mergeCell ref="D44:K44"/>
    <mergeCell ref="B46:C46"/>
    <mergeCell ref="B47:C47"/>
    <mergeCell ref="A7:A8"/>
    <mergeCell ref="A9:A16"/>
    <mergeCell ref="A20:A21"/>
    <mergeCell ref="A25:A26"/>
    <mergeCell ref="A32:A37"/>
    <mergeCell ref="A44:A45"/>
    <mergeCell ref="B7:B8"/>
    <mergeCell ref="B44:C45"/>
    <mergeCell ref="B48:C48"/>
    <mergeCell ref="B49:C49"/>
    <mergeCell ref="B50:C50"/>
    <mergeCell ref="B51:C51"/>
    <mergeCell ref="B52:C52"/>
  </mergeCells>
  <pageMargins left="0.7" right="0.7" top="0.75" bottom="0.75" header="0.3" footer="0.3"/>
  <pageSetup paperSize="9" scale="84" orientation="landscape" r:id="rId1"/>
  <colBreaks count="1" manualBreakCount="1">
    <brk id="3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ФЭО 23-24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Пакин</dc:creator>
  <cp:lastModifiedBy>Алексей Пакин</cp:lastModifiedBy>
  <cp:lastPrinted>2024-06-08T14:40:51Z</cp:lastPrinted>
  <dcterms:created xsi:type="dcterms:W3CDTF">2024-06-06T03:29:00Z</dcterms:created>
  <dcterms:modified xsi:type="dcterms:W3CDTF">2024-06-12T16:10:41Z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E967016FC09C4F9C8CE8E67ED71C3B6A_12</vt:lpwstr>
  </property>
  <property fmtid="{D5CDD505-2E9C-101B-9397-08002B2CF9AE}" pid="3" name="KSOProductBuildVer">
    <vt:lpwstr>1049-12.2.0.17119</vt:lpwstr>
  </property>
</Properties>
</file>